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36.xml" ContentType="application/vnd.openxmlformats-officedocument.spreadsheetml.revisionLog+xml"/>
  <Override PartName="/xl/revisions/revisionLog41.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83.xml" ContentType="application/vnd.openxmlformats-officedocument.spreadsheetml.revisionLog+xml"/>
  <Override PartName="/xl/revisions/revisionLog57.xml" ContentType="application/vnd.openxmlformats-officedocument.spreadsheetml.revisionLog+xml"/>
  <Override PartName="/xl/revisions/revisionLog65.xml" ContentType="application/vnd.openxmlformats-officedocument.spreadsheetml.revisionLog+xml"/>
  <Override PartName="/xl/revisions/revisionLog78.xml" ContentType="application/vnd.openxmlformats-officedocument.spreadsheetml.revisionLog+xml"/>
  <Override PartName="/xl/revisions/revisionLog86.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26.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76.xml" ContentType="application/vnd.openxmlformats-officedocument.spreadsheetml.revisionLog+xml"/>
  <Override PartName="/xl/revisions/revisionLog81.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67.xml" ContentType="application/vnd.openxmlformats-officedocument.spreadsheetml.revisionLog+xml"/>
  <Override PartName="/xl/revisions/revisionLog75.xml" ContentType="application/vnd.openxmlformats-officedocument.spreadsheetml.revisionLog+xml"/>
  <Override PartName="/xl/revisions/revisionLog16.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66.xml" ContentType="application/vnd.openxmlformats-officedocument.spreadsheetml.revisionLog+xml"/>
  <Override PartName="/xl/revisions/revisionLog71.xml" ContentType="application/vnd.openxmlformats-officedocument.spreadsheetml.revisionLog+xml"/>
  <Override PartName="/xl/revisions/revisionLog79.xml" ContentType="application/vnd.openxmlformats-officedocument.spreadsheetml.revisionLog+xml"/>
  <Override PartName="/xl/revisions/revisionLog84.xml" ContentType="application/vnd.openxmlformats-officedocument.spreadsheetml.revisionLog+xml"/>
  <Override PartName="/xl/revisions/revisionLog87.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6.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1.xml" ContentType="application/vnd.openxmlformats-officedocument.spreadsheetml.revisionLog+xml"/>
  <Override PartName="/xl/revisions/revisionLog69.xml" ContentType="application/vnd.openxmlformats-officedocument.spreadsheetml.revisionLog+xml"/>
  <Override PartName="/xl/revisions/revisionLog74.xml" ContentType="application/vnd.openxmlformats-officedocument.spreadsheetml.revisionLog+xml"/>
  <Override PartName="/xl/revisions/revisionLog77.xml" ContentType="application/vnd.openxmlformats-officedocument.spreadsheetml.revisionLog+xml"/>
  <Override PartName="/xl/revisions/revisionLog82.xml" ContentType="application/vnd.openxmlformats-officedocument.spreadsheetml.revisionLog+xml"/>
  <Override PartName="/xl/revisions/revisionLog85.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46.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Override PartName="/xl/revisions/revisionLog64.xml" ContentType="application/vnd.openxmlformats-officedocument.spreadsheetml.revisionLog+xml"/>
  <Override PartName="/xl/revisions/revisionLog72.xml" ContentType="application/vnd.openxmlformats-officedocument.spreadsheetml.revisionLog+xml"/>
  <Override PartName="/xl/revisions/revisionLog8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4.4\ndoc1\SAR\"/>
    </mc:Choice>
  </mc:AlternateContent>
  <bookViews>
    <workbookView xWindow="0" yWindow="0" windowWidth="28770" windowHeight="12360" tabRatio="500"/>
  </bookViews>
  <sheets>
    <sheet name="СВОД" sheetId="1" r:id="rId1"/>
    <sheet name="бюджетный" sheetId="2" r:id="rId2"/>
    <sheet name="соцсфера" sheetId="3" r:id="rId3"/>
    <sheet name="ФМХ" sheetId="4" r:id="rId4"/>
  </sheets>
  <definedNames>
    <definedName name="__xlnm._FilterDatabase" localSheetId="0">СВОД!$A$13:$S$349</definedName>
    <definedName name="__xlnm._FilterDatabase" localSheetId="2">соцсфера!$A$13:$S$349</definedName>
    <definedName name="__xlnm._FilterDatabase" localSheetId="3">ФМХ!$A$11:$S$12</definedName>
    <definedName name="_xlnm._FilterDatabase" localSheetId="0" hidden="1">СВОД!$L$10:$S$349</definedName>
    <definedName name="_xlnm._FilterDatabase" localSheetId="2" hidden="1">соцсфера!$A$13:$S$349</definedName>
    <definedName name="_xlnm._FilterDatabase" localSheetId="3" hidden="1">ФМХ!$A$9:$U$349</definedName>
    <definedName name="Z_051CF0DB_8ECB_4E9A_B5CE_7F134F303152_.wvu.FilterData" localSheetId="0" hidden="1">СВОД!$L$10:$S$349</definedName>
    <definedName name="Z_0731D482_BB74_40BF_8447_5D62548FB64F_.wvu.FilterData" localSheetId="2" hidden="1">соцсфера!$A$13:$S$349</definedName>
    <definedName name="Z_0788A140_8967_4BF6_8677_EDFF24836D1F_.wvu.FilterData" localSheetId="0" hidden="1">СВОД!$L$10:$S$349</definedName>
    <definedName name="Z_119D126C_A1A0_4787_B4EE_59E246595685_.wvu.FilterData" localSheetId="0">СВОД!$A$13:$S$349</definedName>
    <definedName name="Z_165A70CC_AD02_4991_A5BA_0851746F9EE9_.wvu.Cols" localSheetId="1">бюджетный!$C:$K</definedName>
    <definedName name="Z_165A70CC_AD02_4991_A5BA_0851746F9EE9_.wvu.Cols" localSheetId="3">ФМХ!$C:$K</definedName>
    <definedName name="Z_165A70CC_AD02_4991_A5BA_0851746F9EE9_.wvu.FilterData" localSheetId="0">СВОД!$A$13:$S$349</definedName>
    <definedName name="Z_165A70CC_AD02_4991_A5BA_0851746F9EE9_.wvu.FilterData" localSheetId="2">соцсфера!$A$13:$S$349</definedName>
    <definedName name="Z_165A70CC_AD02_4991_A5BA_0851746F9EE9_.wvu.FilterData" localSheetId="3">ФМХ!$A$11:$S$12</definedName>
    <definedName name="Z_165A70CC_AD02_4991_A5BA_0851746F9EE9_.wvu.Rows" localSheetId="0">СВОД!$175:$175</definedName>
    <definedName name="Z_18326D87_95F7_454A_9115_99A7DC3DC547_.wvu.FilterData" localSheetId="0">СВОД!$A$13:$S$349</definedName>
    <definedName name="Z_1B2F84E8_43C1_4335_8EA8_42A6B3E4E88E_.wvu.FilterData" localSheetId="0" hidden="1">СВОД!$L$10:$S$349</definedName>
    <definedName name="Z_1CE5CA9D_1219_4274_995E_854E49BA7C54_.wvu.FilterData" localSheetId="0">СВОД!$A$10:$S$349</definedName>
    <definedName name="Z_1CE5CA9D_1219_4274_995E_854E49BA7C54_.wvu.FilterData" localSheetId="2">соцсфера!$A$10:$S$349</definedName>
    <definedName name="Z_1E48B18B_F0B4_43EE_87B8_CCF7042FAE60_.wvu.FilterData" localSheetId="0" hidden="1">СВОД!$L$10:$S$349</definedName>
    <definedName name="Z_22C976AF_617C_4F7E_9ABB_F158ADD433D5_.wvu.FilterData" localSheetId="2" hidden="1">соцсфера!$A$13:$S$349</definedName>
    <definedName name="Z_25838DD1_18DC_4327_A3FD_14949B019C5C_.wvu.FilterData" localSheetId="3">ФМХ!$A$11:$S$12</definedName>
    <definedName name="Z_290C202F_4FA2_4495_9EC5_C76FC9002242_.wvu.FilterData" localSheetId="0">СВОД!$A$13:$S$349</definedName>
    <definedName name="Z_2C132A3E_BEF9_4451_A5D3_5DE635F68D88_.wvu.Cols" localSheetId="3" hidden="1">ФМХ!$D:$K</definedName>
    <definedName name="Z_2C132A3E_BEF9_4451_A5D3_5DE635F68D88_.wvu.FilterData" localSheetId="0" hidden="1">СВОД!$L$10:$S$349</definedName>
    <definedName name="Z_2C132A3E_BEF9_4451_A5D3_5DE635F68D88_.wvu.FilterData" localSheetId="2" hidden="1">соцсфера!$A$13:$S$349</definedName>
    <definedName name="Z_2C132A3E_BEF9_4451_A5D3_5DE635F68D88_.wvu.FilterData" localSheetId="3" hidden="1">ФМХ!$A$9:$U$349</definedName>
    <definedName name="Z_2C132A3E_BEF9_4451_A5D3_5DE635F68D88_.wvu.PrintArea" localSheetId="0" hidden="1">СВОД!$A$1:$S$377</definedName>
    <definedName name="Z_2C132A3E_BEF9_4451_A5D3_5DE635F68D88_.wvu.PrintTitles" localSheetId="0" hidden="1">СВОД!$5:$10</definedName>
    <definedName name="Z_2D005576_CF8A_48A8_BDCB_C29F5C176DC7_.wvu.FilterData" localSheetId="0">СВОД!$A$10:$S$349</definedName>
    <definedName name="Z_363DF7D7_158B_447E_9B99_0857CC0DDE65_.wvu.FilterData" localSheetId="3" hidden="1">ФМХ!$A$9:$U$349</definedName>
    <definedName name="Z_3C70B36A_E181_4F03_897D_5D4CB818D5EA_.wvu.FilterData" localSheetId="0">СВОД!$A$13:$S$349</definedName>
    <definedName name="Z_3C70B36A_E181_4F03_897D_5D4CB818D5EA_.wvu.FilterData" localSheetId="2">соцсфера!$A$13:$S$349</definedName>
    <definedName name="Z_3C70B36A_E181_4F03_897D_5D4CB818D5EA_.wvu.FilterData" localSheetId="3">ФМХ!$A$11:$S$12</definedName>
    <definedName name="Z_3C70B36A_E181_4F03_897D_5D4CB818D5EA_.wvu.Rows" localSheetId="3">ФМХ!$1:$4</definedName>
    <definedName name="Z_3D738EC0_C733_4186_BF09_D199F213CBCA_.wvu.Cols" localSheetId="3">ФМХ!$C:$K</definedName>
    <definedName name="Z_3D738EC0_C733_4186_BF09_D199F213CBCA_.wvu.FilterData" localSheetId="0">СВОД!$A$10:$S$349</definedName>
    <definedName name="Z_3D738EC0_C733_4186_BF09_D199F213CBCA_.wvu.FilterData" localSheetId="2">соцсфера!$A$10:$S$349</definedName>
    <definedName name="Z_3D738EC0_C733_4186_BF09_D199F213CBCA_.wvu.PrintTitles" localSheetId="3">ФМХ!$5:$10</definedName>
    <definedName name="Z_3EF6B1C0_65AC_49B1_A262_4C710F6B2D38_.wvu.FilterData" localSheetId="2">соцсфера!$A$10:$S$349</definedName>
    <definedName name="Z_44EC34F2_F8A9_42C8_960F_9D4AFD0B4E49_.wvu.FilterData" localSheetId="0" hidden="1">СВОД!$L$10:$S$349</definedName>
    <definedName name="Z_4F4F09F0_F216_4FC7_AE02_C33180660A2E_.wvu.PrintArea" localSheetId="0">СВОД!$A$1:$S$349</definedName>
    <definedName name="Z_5500151B_B66B_41BE_A961_D642A8916345_.wvu.FilterData" localSheetId="0" hidden="1">СВОД!$L$10:$S$349</definedName>
    <definedName name="Z_574CC5E8_148D_489B_94AC_6C2B61E1F5A0_.wvu.FilterData" localSheetId="0">СВОД!$A$10:$S$349</definedName>
    <definedName name="Z_574CC5E8_148D_489B_94AC_6C2B61E1F5A0_.wvu.FilterData" localSheetId="2">соцсфера!$A$10:$S$349</definedName>
    <definedName name="Z_5F3A357C_1D15_4FCA_9170_3D8358E1FF2B_.wvu.FilterData" localSheetId="0" hidden="1">СВОД!$L$10:$S$349</definedName>
    <definedName name="Z_60F77655_D885_4457_92A5_F23925E1580E_.wvu.FilterData" localSheetId="0">СВОД!$A$13:$S$349</definedName>
    <definedName name="Z_60F77655_D885_4457_92A5_F23925E1580E_.wvu.FilterData" localSheetId="2">соцсфера!$A$13:$S$349</definedName>
    <definedName name="Z_60F77655_D885_4457_92A5_F23925E1580E_.wvu.FilterData" localSheetId="3">ФМХ!$A$11:$S$12</definedName>
    <definedName name="Z_6168E0B0_A211_45B2_BAB7_942B848F84A8_.wvu.FilterData" localSheetId="0">СВОД!$A$13:$S$349</definedName>
    <definedName name="Z_6168E0B0_A211_45B2_BAB7_942B848F84A8_.wvu.FilterData" localSheetId="2">соцсфера!$A$13:$S$349</definedName>
    <definedName name="Z_6168E0B0_A211_45B2_BAB7_942B848F84A8_.wvu.FilterData" localSheetId="3">ФМХ!$A$11:$S$12</definedName>
    <definedName name="Z_651AB02D_CE6F_4AB5_8A8B_ED5DE6848F37_.wvu.FilterData" localSheetId="2" hidden="1">соцсфера!$A$13:$S$349</definedName>
    <definedName name="Z_656D963E_5BEC_4B0B_B085_992757437FE7_.wvu.FilterData" localSheetId="3">ФМХ!$A$11:$S$12</definedName>
    <definedName name="Z_6570634B_EDC8_47B1_B961_1E562EDF2753_.wvu.Cols" localSheetId="3" hidden="1">ФМХ!$D:$K</definedName>
    <definedName name="Z_6570634B_EDC8_47B1_B961_1E562EDF2753_.wvu.FilterData" localSheetId="0" hidden="1">СВОД!$L$10:$S$349</definedName>
    <definedName name="Z_6570634B_EDC8_47B1_B961_1E562EDF2753_.wvu.FilterData" localSheetId="2" hidden="1">соцсфера!$A$13:$S$349</definedName>
    <definedName name="Z_6570634B_EDC8_47B1_B961_1E562EDF2753_.wvu.FilterData" localSheetId="3" hidden="1">ФМХ!$A$9:$U$349</definedName>
    <definedName name="Z_6570634B_EDC8_47B1_B961_1E562EDF2753_.wvu.PrintArea" localSheetId="0" hidden="1">СВОД!$A$1:$S$377</definedName>
    <definedName name="Z_6570634B_EDC8_47B1_B961_1E562EDF2753_.wvu.PrintTitles" localSheetId="0" hidden="1">СВОД!$5:$10</definedName>
    <definedName name="Z_6B192BD0_D48A_49D2_A3DE_6C685B9F4DF7_.wvu.FilterData" localSheetId="2">соцсфера!$A$10:$S$349</definedName>
    <definedName name="Z_6B192BD0_D48A_49D2_A3DE_6C685B9F4DF7_.wvu.PrintTitles" localSheetId="0">СВОД!$5:$10</definedName>
    <definedName name="Z_6C76FF72_FB83_4E6E_BB4E_C2F2F2465F6C_.wvu.FilterData" localSheetId="0" hidden="1">СВОД!$L$10:$S$349</definedName>
    <definedName name="Z_70011EAB_FDD7_4239_9E24_D9638ED83D44_.wvu.FilterData" localSheetId="2">соцсфера!$A$10:$S$349</definedName>
    <definedName name="Z_701593EE_61B5_4ED8_B3B5_F94A4A471004_.wvu.FilterData" localSheetId="2">соцсфера!$A$10:$S$349</definedName>
    <definedName name="Z_70C43C41_8146_4995_AEC4_D71D02A77FC2_.wvu.FilterData" localSheetId="0" hidden="1">СВОД!$L$10:$S$349</definedName>
    <definedName name="Z_73BB3922_9E2D_44F6_BC19_C1ECF9B8DCF3_.wvu.FilterData" localSheetId="0">СВОД!$A$10:$S$349</definedName>
    <definedName name="Z_744BC2C8_B0A7_4444_8F39_59678A1309D5_.wvu.FilterData" localSheetId="2">соцсфера!$A$10:$S$349</definedName>
    <definedName name="Z_764DF73A_B6FF_4AFE_808E_BED8B7CDFEFB_.wvu.FilterData" localSheetId="0" hidden="1">СВОД!$L$10:$S$349</definedName>
    <definedName name="Z_764DF73A_B6FF_4AFE_808E_BED8B7CDFEFB_.wvu.FilterData" localSheetId="2" hidden="1">соцсфера!$A$13:$S$349</definedName>
    <definedName name="Z_764DF73A_B6FF_4AFE_808E_BED8B7CDFEFB_.wvu.FilterData" localSheetId="3" hidden="1">ФМХ!$A$9:$U$349</definedName>
    <definedName name="Z_7B3A55FC_D95C_4227_B63A_6701B74A6391_.wvu.FilterData" localSheetId="0" hidden="1">СВОД!$L$10:$S$349</definedName>
    <definedName name="Z_7B3A55FC_D95C_4227_B63A_6701B74A6391_.wvu.FilterData" localSheetId="2" hidden="1">соцсфера!$A$13:$S$349</definedName>
    <definedName name="Z_7B97CF1C_D495_4492_8223_8B1A8D22CBAB_.wvu.FilterData" localSheetId="0" hidden="1">СВОД!$L$10:$S$349</definedName>
    <definedName name="Z_7C731FA0_E49F_41EE_8DFC_4B401A9832C6_.wvu.FilterData" localSheetId="0" hidden="1">СВОД!$L$10:$S$349</definedName>
    <definedName name="Z_7C731FA0_E49F_41EE_8DFC_4B401A9832C6_.wvu.FilterData" localSheetId="2" hidden="1">соцсфера!$A$13:$S$349</definedName>
    <definedName name="Z_7C7375CA_2C45_4879_99DB_810033B41D01_.wvu.FilterData" localSheetId="0">СВОД!$A$10:$S$349</definedName>
    <definedName name="Z_7ECADD0A_2E92_49D3_BE76_88ACE49CF846_.wvu.FilterData" localSheetId="0">СВОД!$A$13:$S$349</definedName>
    <definedName name="Z_83297A43_19EE_4449_BE74_F7095315EB36_.wvu.FilterData" localSheetId="2">соцсфера!$A$10:$S$349</definedName>
    <definedName name="Z_8CD226A4_1615_4C41_B00E_29FCBDF1EAE1_.wvu.FilterData" localSheetId="3">ФМХ!$A$11:$S$12</definedName>
    <definedName name="Z_8EB34855_F52B_4AA4_BACF_22453576B981_.wvu.FilterData" localSheetId="0">СВОД!$A$13:$S$349</definedName>
    <definedName name="Z_8F61ECD6_C8E7_408C_88CF_4EC610F596E6_.wvu.FilterData" localSheetId="2">соцсфера!$A$10:$S$349</definedName>
    <definedName name="Z_916EFBE0_43F0_4DA6_9A1D_13E11F8CE190_.wvu.FilterData" localSheetId="0">СВОД!$A$13:$S$349</definedName>
    <definedName name="Z_9493C6FE_4030_4C34_80BE_29C60A651A27_.wvu.FilterData" localSheetId="0">СВОД!$A$13:$S$349</definedName>
    <definedName name="Z_9BD8962C_BC9A_456C_9ED9_1279AE715EE0_.wvu.FilterData" localSheetId="0" hidden="1">СВОД!$L$10:$S$349</definedName>
    <definedName name="Z_9C363D3F_7503_49F8_BD36_41E53E9D5165_.wvu.FilterData" localSheetId="0">СВОД!$A$13:$S$349</definedName>
    <definedName name="Z_9C363D3F_7503_49F8_BD36_41E53E9D5165_.wvu.FilterData" localSheetId="3">ФМХ!$A$11:$S$12</definedName>
    <definedName name="Z_9D0A41DD_2DA5_4D00_A5A3_069AD61B6552_.wvu.FilterData" localSheetId="2" hidden="1">соцсфера!$A$13:$S$349</definedName>
    <definedName name="Z_AB3BE398_B9AE_4023_B0E7_CB41C9B8EF8B_.wvu.FilterData" localSheetId="2">соцсфера!$A$10:$S$349</definedName>
    <definedName name="Z_ADCF86BA_FCF6_497A_89E5_DA58F951235C_.wvu.FilterData" localSheetId="3">ФМХ!$A$11:$S$12</definedName>
    <definedName name="Z_B2BB64C6_8B40_42F4_B9DD_6F5EC049B0E9_.wvu.FilterData" localSheetId="0">СВОД!$A$13:$S$349</definedName>
    <definedName name="Z_B2BB64C6_8B40_42F4_B9DD_6F5EC049B0E9_.wvu.FilterData" localSheetId="3">ФМХ!$A$11:$S$12</definedName>
    <definedName name="Z_B725EE85_4C4D_4DBF_8D55_78A125CF880B_.wvu.FilterData" localSheetId="2">соцсфера!$A$10:$S$349</definedName>
    <definedName name="Z_B824C14A_2FA8_4A6C_A587_C219B45259BB_.wvu.FilterData" localSheetId="0" hidden="1">СВОД!$L$10:$S$349</definedName>
    <definedName name="Z_BC1C131A_0D2B_4B01_8A3F_E96B76B8B90B_.wvu.FilterData" localSheetId="2">соцсфера!$A$10:$S$349</definedName>
    <definedName name="Z_BC77FFFD_525B_4EF5_9B70_091E083E7ED2_.wvu.FilterData" localSheetId="0" hidden="1">СВОД!$L$10:$S$349</definedName>
    <definedName name="Z_C069C1A1_BE4D_44D5_A5CA_00DF9E72FE4A_.wvu.FilterData" localSheetId="2">соцсфера!$A$10:$S$349</definedName>
    <definedName name="Z_C96EDC4B_21BE_4C96_9E33_E25AF55B70CC_.wvu.FilterData" localSheetId="0">СВОД!$A$13:$S$349</definedName>
    <definedName name="Z_CA1A2922_71A1_4715_B65D_1BDE27AB6DF4_.wvu.Cols" localSheetId="1">бюджетный!$C:$K</definedName>
    <definedName name="Z_CA1A2922_71A1_4715_B65D_1BDE27AB6DF4_.wvu.Cols" localSheetId="3">ФМХ!$B:$K</definedName>
    <definedName name="Z_CA1A2922_71A1_4715_B65D_1BDE27AB6DF4_.wvu.FilterData" localSheetId="0">СВОД!$A$13:$S$349</definedName>
    <definedName name="Z_CA1A2922_71A1_4715_B65D_1BDE27AB6DF4_.wvu.FilterData" localSheetId="2">соцсфера!$A$13:$S$349</definedName>
    <definedName name="Z_CA1A2922_71A1_4715_B65D_1BDE27AB6DF4_.wvu.FilterData" localSheetId="3">ФМХ!$A$11:$S$12</definedName>
    <definedName name="Z_CA1A2922_71A1_4715_B65D_1BDE27AB6DF4_.wvu.Rows" localSheetId="1">бюджетный!$12:$12</definedName>
    <definedName name="Z_CA1A2922_71A1_4715_B65D_1BDE27AB6DF4_.wvu.Rows" localSheetId="3">ФМХ!$1:$9</definedName>
    <definedName name="Z_CDA5BC1B_EA65_416F_922B_A407B373D09F_.wvu.FilterData" localSheetId="2">соцсфера!$A$10:$S$349</definedName>
    <definedName name="Z_CDBF3210_28DA_4F86_BF8E_C6F3B635E340_.wvu.Cols" localSheetId="1">бюджетный!$1:$1048576</definedName>
    <definedName name="Z_CDBF3210_28DA_4F86_BF8E_C6F3B635E340_.wvu.Cols" localSheetId="0">СВОД!$1:$1048576</definedName>
    <definedName name="Z_CDBF3210_28DA_4F86_BF8E_C6F3B635E340_.wvu.Cols" localSheetId="2">соцсфера!$1:$1048576</definedName>
    <definedName name="Z_CDBF3210_28DA_4F86_BF8E_C6F3B635E340_.wvu.Cols" localSheetId="3">ФМХ!$C:$K</definedName>
    <definedName name="Z_CDBF3210_28DA_4F86_BF8E_C6F3B635E340_.wvu.FilterData" localSheetId="0">СВОД!$A$13:$S$349</definedName>
    <definedName name="Z_CDBF3210_28DA_4F86_BF8E_C6F3B635E340_.wvu.FilterData" localSheetId="2">соцсфера!$A$13:$S$349</definedName>
    <definedName name="Z_CDBF3210_28DA_4F86_BF8E_C6F3B635E340_.wvu.FilterData" localSheetId="3">ФМХ!$A$11:$S$12</definedName>
    <definedName name="Z_CFEFAE08_3230_45C2_81F3_1040725EEE73_.wvu.FilterData" localSheetId="2">соцсфера!$A$10:$S$349</definedName>
    <definedName name="Z_D00272ED_1F0D_406A_A1EA_55421D8AF4BF_.wvu.FilterData" localSheetId="2" hidden="1">соцсфера!$A$13:$S$349</definedName>
    <definedName name="Z_D25AC40E_B423_4823_ACC1_CDA9E7414EAE_.wvu.FilterData" localSheetId="2">соцсфера!$A$10:$S$349</definedName>
    <definedName name="Z_D31379EC_5CD7_4303_86F3_59835BDBB14F_.wvu.FilterData" localSheetId="2">соцсфера!$A$10:$S$349</definedName>
    <definedName name="Z_DB57DD98_9685_4513_BD61_92F15892E5F0_.wvu.FilterData" localSheetId="2">соцсфера!$A$10:$S$349</definedName>
    <definedName name="Z_DF634C88_5DA5_483B_AEA1_6BE87E26E926_.wvu.FilterData" localSheetId="2">соцсфера!$A$10:$S$349</definedName>
    <definedName name="Z_DF8F583A_1CBA_41AF_B87A_76DC2F7CF811_.wvu.FilterData" localSheetId="0" hidden="1">СВОД!$L$10:$S$349</definedName>
    <definedName name="Z_E0B5BF66_B5CC_470B_9493_EAA61C417D66_.wvu.FilterData" localSheetId="0" hidden="1">СВОД!$L$10:$S$349</definedName>
    <definedName name="Z_E337AD83_AEC0_4792_AE05_ED83658FEBB3_.wvu.FilterData" localSheetId="0" hidden="1">СВОД!$L$10:$S$349</definedName>
    <definedName name="Z_E9195539_2AAA_4D88_A67F_11C3CDEAD81A_.wvu.FilterData" localSheetId="0" hidden="1">СВОД!$L$10:$S$349</definedName>
    <definedName name="Z_E947A010_E256_40F9_ADE1_9E56C8C280E2_.wvu.FilterData" localSheetId="0">СВОД!$A$13:$S$349</definedName>
    <definedName name="Z_EA6B9099_52DC_4EC8_9CAD_77DD36D8A7F3_.wvu.FilterData" localSheetId="2">соцсфера!$A$10:$S$349</definedName>
    <definedName name="Z_EC490921_CC09_4453_979F_1638BD81B426_.wvu.FilterData" localSheetId="2">соцсфера!$A$10:$S$349</definedName>
    <definedName name="Z_EC490921_CC09_4453_979F_1638BD81B426_.wvu.PrintArea" localSheetId="0">СВОД!$A$1:$K$349</definedName>
    <definedName name="Z_F5ADE114_8A0D_4FDC_8D0E_6E75F0BD968C_.wvu.FilterData" localSheetId="0" hidden="1">СВОД!$L$10:$S$349</definedName>
    <definedName name="Z_F7865419_FFBE_46C9_BB11_CDB6A5B351D1_.wvu.FilterData" localSheetId="2">соцсфера!$A$13:$S$349</definedName>
    <definedName name="Z_F908D987_8AC6_4E47_BBCE_A0C60E2CF05E_.wvu.FilterData" localSheetId="0">СВОД!$A$10:$S$349</definedName>
    <definedName name="Z_F908D987_8AC6_4E47_BBCE_A0C60E2CF05E_.wvu.FilterData" localSheetId="2">соцсфера!$A$10:$S$349</definedName>
    <definedName name="Z_FA0CC192_7648_46FB_8DA0_DB6A0B9DEC59_.wvu.FilterData" localSheetId="2">соцсфера!$A$10:$S$349</definedName>
    <definedName name="Z_FD508154_B82E_4A28_8078_5A615F7B18A9_.wvu.FilterData" localSheetId="2">соцсфера!$A$10:$S$349</definedName>
    <definedName name="Z_FF86849E_1084_4031_B2CE_591FC46709AB_.wvu.FilterData" localSheetId="0" hidden="1">СВОД!$L$10:$S$349</definedName>
    <definedName name="Z_FF86849E_1084_4031_B2CE_591FC46709AB_.wvu.FilterData" localSheetId="2" hidden="1">соцсфера!$A$13:$S$349</definedName>
    <definedName name="Z_FF86849E_1084_4031_B2CE_591FC46709AB_.wvu.FilterData" localSheetId="3" hidden="1">ФМХ!$A$9:$U$349</definedName>
    <definedName name="Z_FF86849E_1084_4031_B2CE_591FC46709AB_.wvu.PrintTitles" localSheetId="0" hidden="1">СВОД!$5:$10</definedName>
    <definedName name="_xlnm.Print_Titles" localSheetId="0">СВОД!$5:$10</definedName>
    <definedName name="_xlnm.Print_Area" localSheetId="0">СВОД!$A$1:$S$377</definedName>
  </definedNames>
  <calcPr calcId="152511"/>
  <customWorkbookViews>
    <customWorkbookView name="UdkinaIA - Личное представление" guid="{6570634B-EDC8-47B1-B961-1E562EDF2753}" mergeInterval="0" personalView="1" xWindow="7" yWindow="16" windowWidth="1913" windowHeight="1024" tabRatio="500" activeSheetId="1"/>
    <customWorkbookView name="LjalinaNA - Личное представление" guid="{764DF73A-B6FF-4AFE-808E-BED8B7CDFEFB}" mergeInterval="0" personalView="1" maximized="1" xWindow="-8" yWindow="-8" windowWidth="1936" windowHeight="1056" tabRatio="500" activeSheetId="1"/>
    <customWorkbookView name="TatarnikovaTA - Личное представление" guid="{2C132A3E-BEF9-4451-A5D3-5DE635F68D88}" mergeInterval="0" personalView="1" maximized="1" xWindow="-8" yWindow="-8" windowWidth="1936" windowHeight="1056" tabRatio="500" activeSheetId="1"/>
    <customWorkbookView name="MartinaNV - Личное представление" guid="{FF86849E-1084-4031-B2CE-591FC46709AB}" mergeInterval="0" personalView="1" maximized="1" xWindow="-8" yWindow="-8" windowWidth="1696" windowHeight="1026" tabRatio="500" activeSheetId="1"/>
    <customWorkbookView name="MorozovaSA - Личное представление" guid="{9D0A41DD-2DA5-4D00-A5A3-069AD61B6552}" mergeInterval="0" personalView="1" maximized="1" xWindow="-8" yWindow="-8" windowWidth="1936" windowHeight="1056" tabRatio="500" activeSheetId="1"/>
    <customWorkbookView name="UdkinaIA" guid="{676EE6E6-D5A3-9942-AA72-33D5219B471C}" mergeInterval="0" personalView="1" maximized="1" windowWidth="1200" windowHeight="1000" tabRatio="1000" activeSheetId="1"/>
    <customWorkbookView name=" " guid="{1B925D09-0E83-AF47-A27B-8EBC6CE44B65}" mergeInterval="0" personalView="1" maximized="1" windowWidth="1200" windowHeight="1000" tabRatio="1000" activeSheetId="1"/>
    <customWorkbookView name="SosinaOS - Личное представление" guid="{651AB02D-CE6F-4AB5-8A8B-ED5DE6848F37}" mergeInterval="0" personalView="1" maximized="1" xWindow="-8" yWindow="-8" windowWidth="1936" windowHeight="1056" tabRatio="500" activeSheetId="2"/>
  </customWorkbookViews>
</workbook>
</file>

<file path=xl/calcChain.xml><?xml version="1.0" encoding="utf-8"?>
<calcChain xmlns="http://schemas.openxmlformats.org/spreadsheetml/2006/main">
  <c r="P66" i="3" l="1"/>
  <c r="P171" i="2"/>
  <c r="P248" i="2"/>
  <c r="P252" i="2"/>
  <c r="P117" i="2"/>
  <c r="P62" i="4" l="1"/>
  <c r="N40" i="2" l="1"/>
  <c r="O40" i="2"/>
  <c r="Q40" i="2"/>
  <c r="R40" i="2"/>
  <c r="S40" i="2"/>
  <c r="P40" i="2"/>
  <c r="N302" i="2"/>
  <c r="O302" i="2"/>
  <c r="Q302" i="2"/>
  <c r="R302" i="2"/>
  <c r="S302" i="2"/>
  <c r="P302" i="2"/>
  <c r="S337" i="2"/>
  <c r="R337" i="2"/>
  <c r="Q337" i="2"/>
  <c r="P337" i="2"/>
  <c r="O337" i="2"/>
  <c r="N337" i="2"/>
  <c r="S337" i="4"/>
  <c r="R337" i="4"/>
  <c r="Q337" i="4"/>
  <c r="P337" i="4"/>
  <c r="O337" i="4"/>
  <c r="N337" i="4"/>
  <c r="S337" i="3"/>
  <c r="R337" i="3"/>
  <c r="Q337" i="3"/>
  <c r="P337" i="3"/>
  <c r="O337" i="3"/>
  <c r="N337" i="3"/>
  <c r="Q163" i="4" l="1"/>
  <c r="Q153" i="4"/>
  <c r="Q248" i="2"/>
  <c r="O248" i="2"/>
  <c r="P71" i="4" l="1"/>
  <c r="P32" i="4" s="1"/>
  <c r="S150" i="3"/>
  <c r="R150" i="3"/>
  <c r="Q150" i="3"/>
  <c r="S71" i="2" l="1"/>
  <c r="R71" i="2"/>
  <c r="Q71" i="2"/>
  <c r="P71" i="2"/>
  <c r="O71" i="2"/>
  <c r="N71" i="2"/>
  <c r="S67" i="2"/>
  <c r="R67" i="2"/>
  <c r="Q67" i="2"/>
  <c r="P67" i="2"/>
  <c r="O67" i="2"/>
  <c r="N67" i="2"/>
  <c r="S62" i="2"/>
  <c r="R62" i="2"/>
  <c r="Q62" i="2"/>
  <c r="P62" i="2"/>
  <c r="O62" i="2"/>
  <c r="N62" i="2"/>
  <c r="S93" i="2"/>
  <c r="R93" i="2"/>
  <c r="Q93" i="2"/>
  <c r="P93" i="2"/>
  <c r="O93" i="2"/>
  <c r="N93" i="2"/>
  <c r="S71" i="3"/>
  <c r="R71" i="3"/>
  <c r="Q71" i="3"/>
  <c r="P71" i="3"/>
  <c r="O71" i="3"/>
  <c r="N71" i="3"/>
  <c r="S67" i="3"/>
  <c r="R67" i="3"/>
  <c r="Q67" i="3"/>
  <c r="P67" i="3"/>
  <c r="O67" i="3"/>
  <c r="N67" i="3"/>
  <c r="S62" i="3"/>
  <c r="R62" i="3"/>
  <c r="Q62" i="3"/>
  <c r="P62" i="3"/>
  <c r="O62" i="3"/>
  <c r="N62" i="3"/>
  <c r="S93" i="3"/>
  <c r="R93" i="3"/>
  <c r="Q93" i="3"/>
  <c r="P93" i="3"/>
  <c r="O93" i="3"/>
  <c r="N93" i="3"/>
  <c r="S71" i="4" l="1"/>
  <c r="R71" i="4"/>
  <c r="Q71" i="4"/>
  <c r="O71" i="4"/>
  <c r="N71" i="4"/>
  <c r="S67" i="4"/>
  <c r="R67" i="4"/>
  <c r="Q67" i="4"/>
  <c r="P67" i="4"/>
  <c r="P28" i="4" s="1"/>
  <c r="O67" i="4"/>
  <c r="N67" i="4"/>
  <c r="S62" i="4"/>
  <c r="R62" i="4"/>
  <c r="Q62" i="4"/>
  <c r="O62" i="4"/>
  <c r="N62" i="4"/>
  <c r="S93" i="4"/>
  <c r="R93" i="4"/>
  <c r="Q93" i="4"/>
  <c r="P93" i="4"/>
  <c r="O93" i="4"/>
  <c r="N93" i="4"/>
  <c r="Q308" i="3" l="1"/>
  <c r="S248" i="2" l="1"/>
  <c r="R248" i="2"/>
  <c r="S172" i="2"/>
  <c r="S117" i="2"/>
  <c r="R117" i="2"/>
  <c r="Q117" i="2"/>
  <c r="O117" i="2"/>
  <c r="O19" i="2" l="1"/>
  <c r="O75" i="4" l="1"/>
  <c r="P75" i="4"/>
  <c r="N75" i="4"/>
  <c r="O73" i="4"/>
  <c r="P73" i="4"/>
  <c r="O74" i="4"/>
  <c r="O279" i="4"/>
  <c r="O272" i="4" s="1"/>
  <c r="N65" i="4"/>
  <c r="O65" i="4"/>
  <c r="O165" i="4"/>
  <c r="O279" i="3" l="1"/>
  <c r="P279" i="3"/>
  <c r="Q279" i="3"/>
  <c r="R279" i="3"/>
  <c r="S279" i="3"/>
  <c r="N308" i="3"/>
  <c r="O308" i="3"/>
  <c r="P165" i="4" l="1"/>
  <c r="Q165" i="4"/>
  <c r="R165" i="4"/>
  <c r="S165" i="4"/>
  <c r="N346" i="4"/>
  <c r="N344" i="4" s="1"/>
  <c r="N340" i="4"/>
  <c r="N339" i="4" s="1"/>
  <c r="N335" i="4"/>
  <c r="N332" i="4"/>
  <c r="N330" i="4"/>
  <c r="N328" i="4"/>
  <c r="N325" i="4"/>
  <c r="N319" i="4"/>
  <c r="N316" i="4"/>
  <c r="N308" i="4"/>
  <c r="N299" i="4"/>
  <c r="N294" i="4"/>
  <c r="N279" i="4"/>
  <c r="N272" i="4" s="1"/>
  <c r="N243" i="4"/>
  <c r="N231" i="4"/>
  <c r="N221" i="4"/>
  <c r="N205" i="4"/>
  <c r="N200" i="4"/>
  <c r="N188" i="4"/>
  <c r="N181" i="4"/>
  <c r="N178" i="4"/>
  <c r="N173" i="4"/>
  <c r="N170" i="4"/>
  <c r="N165" i="4"/>
  <c r="N161" i="4"/>
  <c r="N156" i="4"/>
  <c r="N149" i="4"/>
  <c r="N137" i="4"/>
  <c r="N134" i="4"/>
  <c r="N129" i="4"/>
  <c r="N113" i="4"/>
  <c r="N107" i="4"/>
  <c r="N104" i="4"/>
  <c r="N101" i="4"/>
  <c r="N97" i="4"/>
  <c r="N89" i="4"/>
  <c r="N53" i="4" s="1"/>
  <c r="N88" i="4"/>
  <c r="N52" i="4" s="1"/>
  <c r="N87" i="4"/>
  <c r="N86" i="4"/>
  <c r="N49" i="4" s="1"/>
  <c r="N85" i="4"/>
  <c r="N47" i="4" s="1"/>
  <c r="N84" i="4"/>
  <c r="N46" i="4" s="1"/>
  <c r="N83" i="4"/>
  <c r="N45" i="4" s="1"/>
  <c r="N82" i="4"/>
  <c r="N44" i="4" s="1"/>
  <c r="N81" i="4"/>
  <c r="N42" i="4" s="1"/>
  <c r="N80" i="4"/>
  <c r="N41" i="4" s="1"/>
  <c r="N79" i="4"/>
  <c r="N40" i="4" s="1"/>
  <c r="N78" i="4"/>
  <c r="N39" i="4" s="1"/>
  <c r="N77" i="4"/>
  <c r="N38" i="4" s="1"/>
  <c r="N76" i="4"/>
  <c r="N37" i="4" s="1"/>
  <c r="N74" i="4"/>
  <c r="N35" i="4" s="1"/>
  <c r="N72" i="4"/>
  <c r="N33" i="4" s="1"/>
  <c r="N32" i="4"/>
  <c r="N69" i="4"/>
  <c r="N30" i="4" s="1"/>
  <c r="N68" i="4"/>
  <c r="N29" i="4" s="1"/>
  <c r="N28" i="4"/>
  <c r="N66" i="4"/>
  <c r="N26" i="4" s="1"/>
  <c r="N25" i="4"/>
  <c r="N64" i="4"/>
  <c r="N24" i="4" s="1"/>
  <c r="N20" i="4"/>
  <c r="N61" i="4"/>
  <c r="N19" i="4" s="1"/>
  <c r="N59" i="4"/>
  <c r="N57" i="4"/>
  <c r="N56" i="4"/>
  <c r="N55" i="4"/>
  <c r="N54" i="4"/>
  <c r="N51" i="4"/>
  <c r="N50" i="4"/>
  <c r="N48" i="4"/>
  <c r="N43" i="4"/>
  <c r="N36" i="4"/>
  <c r="N31" i="4"/>
  <c r="N27" i="4"/>
  <c r="N23" i="4"/>
  <c r="N22" i="4"/>
  <c r="N21" i="4"/>
  <c r="N18" i="4"/>
  <c r="N17" i="4"/>
  <c r="N16" i="4"/>
  <c r="N14" i="4"/>
  <c r="N13" i="4"/>
  <c r="N346" i="3"/>
  <c r="N344" i="3" s="1"/>
  <c r="N340" i="3"/>
  <c r="N339" i="3" s="1"/>
  <c r="N335" i="3"/>
  <c r="N332" i="3"/>
  <c r="N330" i="3"/>
  <c r="N328" i="3"/>
  <c r="N325" i="3"/>
  <c r="N319" i="3"/>
  <c r="N316" i="3"/>
  <c r="N299" i="3"/>
  <c r="N294" i="3"/>
  <c r="N279" i="3"/>
  <c r="N272" i="3" s="1"/>
  <c r="N266" i="3"/>
  <c r="N243" i="3"/>
  <c r="N231" i="3"/>
  <c r="N221" i="3"/>
  <c r="N205" i="3"/>
  <c r="N200" i="3"/>
  <c r="N188" i="3"/>
  <c r="N181" i="3"/>
  <c r="N178" i="3"/>
  <c r="N173" i="3"/>
  <c r="N170" i="3"/>
  <c r="N161" i="3"/>
  <c r="N156" i="3"/>
  <c r="N152" i="3"/>
  <c r="N149" i="3" s="1"/>
  <c r="N137" i="3"/>
  <c r="N134" i="3"/>
  <c r="N129" i="3"/>
  <c r="N113" i="3"/>
  <c r="N107" i="3"/>
  <c r="N104" i="3"/>
  <c r="N101" i="3"/>
  <c r="N88" i="3"/>
  <c r="N52" i="3" s="1"/>
  <c r="N87" i="3"/>
  <c r="N51" i="3" s="1"/>
  <c r="N86" i="3"/>
  <c r="N49" i="3" s="1"/>
  <c r="N85" i="3"/>
  <c r="N47" i="3" s="1"/>
  <c r="N84" i="3"/>
  <c r="N46" i="3" s="1"/>
  <c r="N83" i="3"/>
  <c r="N45" i="3" s="1"/>
  <c r="N82" i="3"/>
  <c r="N81" i="3"/>
  <c r="N42" i="3" s="1"/>
  <c r="N80" i="3"/>
  <c r="N41" i="3" s="1"/>
  <c r="N79" i="3"/>
  <c r="N40" i="3" s="1"/>
  <c r="N77" i="3"/>
  <c r="N38" i="3" s="1"/>
  <c r="N76" i="3"/>
  <c r="N37" i="3" s="1"/>
  <c r="N75" i="3"/>
  <c r="N36" i="3" s="1"/>
  <c r="N74" i="3"/>
  <c r="N35" i="3" s="1"/>
  <c r="N73" i="3"/>
  <c r="N34" i="3" s="1"/>
  <c r="N72" i="3"/>
  <c r="N33" i="3" s="1"/>
  <c r="N32" i="3"/>
  <c r="N69" i="3"/>
  <c r="N30" i="3" s="1"/>
  <c r="N68" i="3"/>
  <c r="N29" i="3" s="1"/>
  <c r="N66" i="3"/>
  <c r="N26" i="3" s="1"/>
  <c r="N65" i="3"/>
  <c r="N25" i="3" s="1"/>
  <c r="N64" i="3"/>
  <c r="N24" i="3" s="1"/>
  <c r="N20" i="3"/>
  <c r="N61" i="3"/>
  <c r="N19" i="3" s="1"/>
  <c r="N59" i="3"/>
  <c r="N15" i="3" s="1"/>
  <c r="N57" i="3"/>
  <c r="N56" i="3"/>
  <c r="N55" i="3"/>
  <c r="N54" i="3"/>
  <c r="N50" i="3"/>
  <c r="N48" i="3"/>
  <c r="N43" i="3"/>
  <c r="N39" i="3"/>
  <c r="N31" i="3"/>
  <c r="N28" i="3"/>
  <c r="N27" i="3"/>
  <c r="N23" i="3"/>
  <c r="N22" i="3"/>
  <c r="N21" i="3"/>
  <c r="N18" i="3"/>
  <c r="N17" i="3"/>
  <c r="N16" i="3"/>
  <c r="N14" i="3"/>
  <c r="N13" i="3"/>
  <c r="N346" i="2"/>
  <c r="N344" i="2" s="1"/>
  <c r="N340" i="2"/>
  <c r="N339" i="2" s="1"/>
  <c r="N335" i="2"/>
  <c r="N332" i="2"/>
  <c r="N330" i="2"/>
  <c r="N328" i="2"/>
  <c r="N325" i="2"/>
  <c r="N319" i="2"/>
  <c r="N316" i="2"/>
  <c r="N308" i="2"/>
  <c r="N299" i="2"/>
  <c r="N294" i="2"/>
  <c r="N272" i="2"/>
  <c r="N255" i="2"/>
  <c r="N32" i="2" s="1"/>
  <c r="N248" i="2"/>
  <c r="N231" i="2"/>
  <c r="N221" i="2"/>
  <c r="N205" i="2"/>
  <c r="N200" i="2"/>
  <c r="N188" i="2"/>
  <c r="N181" i="2"/>
  <c r="N178" i="2"/>
  <c r="N173" i="2"/>
  <c r="N170" i="2"/>
  <c r="N161" i="2"/>
  <c r="N156" i="2"/>
  <c r="N149" i="2"/>
  <c r="N137" i="2"/>
  <c r="N134" i="2"/>
  <c r="N129" i="2"/>
  <c r="N117" i="2"/>
  <c r="N65" i="2" s="1"/>
  <c r="N25" i="2" s="1"/>
  <c r="N107" i="2"/>
  <c r="N104" i="2"/>
  <c r="N101" i="2"/>
  <c r="N89" i="2"/>
  <c r="N88" i="2"/>
  <c r="N87" i="2"/>
  <c r="N51" i="2" s="1"/>
  <c r="N86" i="2"/>
  <c r="N49" i="2" s="1"/>
  <c r="N85" i="2"/>
  <c r="N47" i="2" s="1"/>
  <c r="N84" i="2"/>
  <c r="N83" i="2"/>
  <c r="N82" i="2"/>
  <c r="N44" i="2" s="1"/>
  <c r="N81" i="2"/>
  <c r="N42" i="2" s="1"/>
  <c r="N80" i="2"/>
  <c r="N79" i="2"/>
  <c r="N77" i="2"/>
  <c r="N38" i="2" s="1"/>
  <c r="N76" i="2"/>
  <c r="N75" i="2"/>
  <c r="N74" i="2"/>
  <c r="N73" i="2"/>
  <c r="N34" i="2" s="1"/>
  <c r="N72" i="2"/>
  <c r="N69" i="2"/>
  <c r="N68" i="2"/>
  <c r="N66" i="2"/>
  <c r="N26" i="2" s="1"/>
  <c r="N64" i="2"/>
  <c r="N61" i="2"/>
  <c r="N59" i="2"/>
  <c r="N15" i="2" s="1"/>
  <c r="N57" i="2"/>
  <c r="N56" i="2"/>
  <c r="N55" i="2"/>
  <c r="N54" i="2"/>
  <c r="N53" i="2"/>
  <c r="N52" i="2"/>
  <c r="N50" i="2"/>
  <c r="N48" i="2"/>
  <c r="N46" i="2"/>
  <c r="N45" i="2"/>
  <c r="N43" i="2"/>
  <c r="N41" i="2"/>
  <c r="N39" i="2"/>
  <c r="N37" i="2"/>
  <c r="N36" i="2"/>
  <c r="N35" i="2"/>
  <c r="N33" i="2"/>
  <c r="N31" i="2"/>
  <c r="N30" i="2"/>
  <c r="N29" i="2"/>
  <c r="N28" i="2"/>
  <c r="N27" i="2"/>
  <c r="N24" i="2"/>
  <c r="N23" i="2"/>
  <c r="N22" i="2"/>
  <c r="N21" i="2"/>
  <c r="N19" i="2"/>
  <c r="N18" i="2"/>
  <c r="N17" i="2"/>
  <c r="N16" i="2"/>
  <c r="N14" i="2"/>
  <c r="N13" i="2"/>
  <c r="N302" i="4" l="1"/>
  <c r="N301" i="4" s="1"/>
  <c r="N302" i="3"/>
  <c r="N301" i="3" s="1"/>
  <c r="N73" i="4"/>
  <c r="N34" i="4" s="1"/>
  <c r="N243" i="2"/>
  <c r="N58" i="2"/>
  <c r="N199" i="2"/>
  <c r="N301" i="2"/>
  <c r="N349" i="2" s="1"/>
  <c r="N20" i="2"/>
  <c r="N11" i="2" s="1"/>
  <c r="N113" i="2"/>
  <c r="N271" i="2"/>
  <c r="N271" i="4"/>
  <c r="N15" i="4"/>
  <c r="N199" i="4"/>
  <c r="N271" i="3"/>
  <c r="N199" i="3"/>
  <c r="N89" i="3"/>
  <c r="P19" i="2"/>
  <c r="N58" i="4" l="1"/>
  <c r="N349" i="4" s="1"/>
  <c r="N11" i="4"/>
  <c r="N53" i="3"/>
  <c r="N58" i="3"/>
  <c r="N349" i="3" s="1"/>
  <c r="P308" i="2" l="1"/>
  <c r="P308" i="4"/>
  <c r="P308" i="3"/>
  <c r="P74" i="4" l="1"/>
  <c r="P35" i="4" s="1"/>
  <c r="Q20" i="4" l="1"/>
  <c r="O20" i="4"/>
  <c r="P20" i="4"/>
  <c r="R20" i="4"/>
  <c r="S20" i="4"/>
  <c r="O20" i="3"/>
  <c r="P20" i="3"/>
  <c r="Q20" i="3"/>
  <c r="R20" i="3"/>
  <c r="S20" i="3"/>
  <c r="P20" i="2"/>
  <c r="O23" i="4"/>
  <c r="P23" i="4"/>
  <c r="Q23" i="4"/>
  <c r="R23" i="4"/>
  <c r="S23" i="4"/>
  <c r="O23" i="3"/>
  <c r="P23" i="3"/>
  <c r="Q23" i="3"/>
  <c r="R23" i="3"/>
  <c r="S23" i="3"/>
  <c r="O23" i="2"/>
  <c r="P23" i="2"/>
  <c r="Q23" i="2"/>
  <c r="R23" i="2"/>
  <c r="S23" i="2"/>
  <c r="O332" i="2"/>
  <c r="O332" i="3"/>
  <c r="O332" i="4"/>
  <c r="P332" i="2"/>
  <c r="P332" i="3"/>
  <c r="P332" i="4"/>
  <c r="Q332" i="2"/>
  <c r="Q332" i="3"/>
  <c r="Q332" i="4"/>
  <c r="R332" i="2"/>
  <c r="R332" i="3"/>
  <c r="R332" i="4"/>
  <c r="S332" i="2"/>
  <c r="S332" i="3"/>
  <c r="S332" i="4"/>
  <c r="O308" i="2"/>
  <c r="O316" i="2"/>
  <c r="O319" i="2"/>
  <c r="O325" i="2"/>
  <c r="O328" i="2"/>
  <c r="O330" i="2"/>
  <c r="O335" i="2"/>
  <c r="P316" i="2"/>
  <c r="P319" i="2"/>
  <c r="P325" i="2"/>
  <c r="P328" i="2"/>
  <c r="P330" i="2"/>
  <c r="P335" i="2"/>
  <c r="Q308" i="2"/>
  <c r="Q316" i="2"/>
  <c r="Q319" i="2"/>
  <c r="Q325" i="2"/>
  <c r="Q328" i="2"/>
  <c r="Q330" i="2"/>
  <c r="Q335" i="2"/>
  <c r="R308" i="2"/>
  <c r="R316" i="2"/>
  <c r="R319" i="2"/>
  <c r="R325" i="2"/>
  <c r="R328" i="2"/>
  <c r="R330" i="2"/>
  <c r="R335" i="2"/>
  <c r="S308" i="2"/>
  <c r="S316" i="2"/>
  <c r="S319" i="2"/>
  <c r="S325" i="2"/>
  <c r="S328" i="2"/>
  <c r="S330" i="2"/>
  <c r="S335" i="2"/>
  <c r="O316" i="3"/>
  <c r="O319" i="3"/>
  <c r="O325" i="3"/>
  <c r="O328" i="3"/>
  <c r="O330" i="3"/>
  <c r="O335" i="3"/>
  <c r="P316" i="3"/>
  <c r="P319" i="3"/>
  <c r="P325" i="3"/>
  <c r="P328" i="3"/>
  <c r="P330" i="3"/>
  <c r="P335" i="3"/>
  <c r="Q316" i="3"/>
  <c r="Q319" i="3"/>
  <c r="Q325" i="3"/>
  <c r="Q328" i="3"/>
  <c r="Q330" i="3"/>
  <c r="Q335" i="3"/>
  <c r="R308" i="3"/>
  <c r="R316" i="3"/>
  <c r="R319" i="3"/>
  <c r="R325" i="3"/>
  <c r="R328" i="3"/>
  <c r="R330" i="3"/>
  <c r="R335" i="3"/>
  <c r="S308" i="3"/>
  <c r="S316" i="3"/>
  <c r="S319" i="3"/>
  <c r="S325" i="3"/>
  <c r="S328" i="3"/>
  <c r="S330" i="3"/>
  <c r="S335" i="3"/>
  <c r="O308" i="4"/>
  <c r="O316" i="4"/>
  <c r="O319" i="4"/>
  <c r="O325" i="4"/>
  <c r="O328" i="4"/>
  <c r="O330" i="4"/>
  <c r="O335" i="4"/>
  <c r="P316" i="4"/>
  <c r="P319" i="4"/>
  <c r="P325" i="4"/>
  <c r="P328" i="4"/>
  <c r="P330" i="4"/>
  <c r="P335" i="4"/>
  <c r="Q308" i="4"/>
  <c r="Q316" i="4"/>
  <c r="Q319" i="4"/>
  <c r="Q325" i="4"/>
  <c r="Q328" i="4"/>
  <c r="Q330" i="4"/>
  <c r="Q335" i="4"/>
  <c r="R308" i="4"/>
  <c r="R316" i="4"/>
  <c r="R319" i="4"/>
  <c r="R325" i="4"/>
  <c r="R328" i="4"/>
  <c r="R330" i="4"/>
  <c r="R335" i="4"/>
  <c r="S308" i="4"/>
  <c r="S316" i="4"/>
  <c r="S319" i="4"/>
  <c r="S325" i="4"/>
  <c r="S328" i="4"/>
  <c r="S330" i="4"/>
  <c r="S335" i="4"/>
  <c r="O200" i="4"/>
  <c r="P200" i="4"/>
  <c r="Q200" i="4"/>
  <c r="R200" i="4"/>
  <c r="S200" i="4"/>
  <c r="O20" i="2"/>
  <c r="Q20" i="2"/>
  <c r="R20" i="2"/>
  <c r="S20" i="2"/>
  <c r="S205" i="4"/>
  <c r="S231" i="4"/>
  <c r="S243" i="4"/>
  <c r="R205" i="4"/>
  <c r="R231" i="4"/>
  <c r="R243" i="4"/>
  <c r="S346" i="4"/>
  <c r="S344" i="4" s="1"/>
  <c r="S340" i="4"/>
  <c r="S339" i="4" s="1"/>
  <c r="S279" i="4"/>
  <c r="S272" i="4" s="1"/>
  <c r="S294" i="4"/>
  <c r="S299" i="4"/>
  <c r="S59" i="4"/>
  <c r="S61" i="4"/>
  <c r="S19" i="4" s="1"/>
  <c r="S64" i="4"/>
  <c r="S24" i="4" s="1"/>
  <c r="S65" i="4"/>
  <c r="S25" i="4" s="1"/>
  <c r="S66" i="4"/>
  <c r="S26" i="4" s="1"/>
  <c r="S28" i="4"/>
  <c r="S68" i="4"/>
  <c r="S29" i="4" s="1"/>
  <c r="S69" i="4"/>
  <c r="S30" i="4" s="1"/>
  <c r="S72" i="4"/>
  <c r="S33" i="4" s="1"/>
  <c r="S73" i="4"/>
  <c r="S34" i="4" s="1"/>
  <c r="S74" i="4"/>
  <c r="S35" i="4" s="1"/>
  <c r="S75" i="4"/>
  <c r="S36" i="4" s="1"/>
  <c r="S76" i="4"/>
  <c r="S37" i="4" s="1"/>
  <c r="S77" i="4"/>
  <c r="S38" i="4" s="1"/>
  <c r="S78" i="4"/>
  <c r="S39" i="4" s="1"/>
  <c r="S79" i="4"/>
  <c r="S40" i="4" s="1"/>
  <c r="S80" i="4"/>
  <c r="S41" i="4" s="1"/>
  <c r="S81" i="4"/>
  <c r="S82" i="4"/>
  <c r="S44" i="4" s="1"/>
  <c r="S83" i="4"/>
  <c r="S45" i="4" s="1"/>
  <c r="S84" i="4"/>
  <c r="S46" i="4" s="1"/>
  <c r="S85" i="4"/>
  <c r="S47" i="4" s="1"/>
  <c r="S86" i="4"/>
  <c r="S49" i="4" s="1"/>
  <c r="S87" i="4"/>
  <c r="S51" i="4" s="1"/>
  <c r="S88" i="4"/>
  <c r="S52" i="4" s="1"/>
  <c r="S89" i="4"/>
  <c r="S53" i="4" s="1"/>
  <c r="R346" i="4"/>
  <c r="R344" i="4" s="1"/>
  <c r="R340" i="4"/>
  <c r="R339" i="4" s="1"/>
  <c r="R279" i="4"/>
  <c r="R272" i="4" s="1"/>
  <c r="R294" i="4"/>
  <c r="R299" i="4"/>
  <c r="R59" i="4"/>
  <c r="R61" i="4"/>
  <c r="R19" i="4" s="1"/>
  <c r="R64" i="4"/>
  <c r="R24" i="4" s="1"/>
  <c r="R65" i="4"/>
  <c r="R25" i="4" s="1"/>
  <c r="R66" i="4"/>
  <c r="R26" i="4" s="1"/>
  <c r="R28" i="4"/>
  <c r="R68" i="4"/>
  <c r="R29" i="4" s="1"/>
  <c r="R69" i="4"/>
  <c r="R30" i="4" s="1"/>
  <c r="R32" i="4"/>
  <c r="R72" i="4"/>
  <c r="R33" i="4" s="1"/>
  <c r="R73" i="4"/>
  <c r="R34" i="4" s="1"/>
  <c r="R74" i="4"/>
  <c r="R35" i="4" s="1"/>
  <c r="R75" i="4"/>
  <c r="R36" i="4" s="1"/>
  <c r="R76" i="4"/>
  <c r="R37" i="4" s="1"/>
  <c r="R77" i="4"/>
  <c r="R38" i="4" s="1"/>
  <c r="R78" i="4"/>
  <c r="R39" i="4" s="1"/>
  <c r="R79" i="4"/>
  <c r="R40" i="4" s="1"/>
  <c r="R80" i="4"/>
  <c r="R41" i="4" s="1"/>
  <c r="R81" i="4"/>
  <c r="R42" i="4" s="1"/>
  <c r="R82" i="4"/>
  <c r="R44" i="4" s="1"/>
  <c r="R83" i="4"/>
  <c r="R45" i="4" s="1"/>
  <c r="R84" i="4"/>
  <c r="R46" i="4" s="1"/>
  <c r="R85" i="4"/>
  <c r="R47" i="4" s="1"/>
  <c r="R86" i="4"/>
  <c r="R49" i="4" s="1"/>
  <c r="R87" i="4"/>
  <c r="R51" i="4" s="1"/>
  <c r="R88" i="4"/>
  <c r="R52" i="4" s="1"/>
  <c r="R89" i="4"/>
  <c r="R53" i="4" s="1"/>
  <c r="Q205" i="4"/>
  <c r="Q231" i="4"/>
  <c r="Q243" i="4"/>
  <c r="Q346" i="4"/>
  <c r="Q344" i="4" s="1"/>
  <c r="Q340" i="4"/>
  <c r="Q339" i="4" s="1"/>
  <c r="Q279" i="4"/>
  <c r="Q272" i="4" s="1"/>
  <c r="Q294" i="4"/>
  <c r="Q299" i="4"/>
  <c r="Q59" i="4"/>
  <c r="Q61" i="4"/>
  <c r="Q19" i="4" s="1"/>
  <c r="Q64" i="4"/>
  <c r="Q24" i="4" s="1"/>
  <c r="Q65" i="4"/>
  <c r="Q25" i="4" s="1"/>
  <c r="Q66" i="4"/>
  <c r="Q26" i="4" s="1"/>
  <c r="Q68" i="4"/>
  <c r="Q29" i="4" s="1"/>
  <c r="Q69" i="4"/>
  <c r="Q30" i="4" s="1"/>
  <c r="Q32" i="4"/>
  <c r="Q72" i="4"/>
  <c r="Q33" i="4" s="1"/>
  <c r="Q73" i="4"/>
  <c r="Q34" i="4" s="1"/>
  <c r="Q74" i="4"/>
  <c r="Q35" i="4" s="1"/>
  <c r="Q75" i="4"/>
  <c r="Q36" i="4" s="1"/>
  <c r="Q76" i="4"/>
  <c r="Q37" i="4" s="1"/>
  <c r="Q77" i="4"/>
  <c r="Q38" i="4" s="1"/>
  <c r="Q78" i="4"/>
  <c r="Q39" i="4" s="1"/>
  <c r="Q79" i="4"/>
  <c r="Q40" i="4" s="1"/>
  <c r="Q80" i="4"/>
  <c r="Q41" i="4" s="1"/>
  <c r="Q81" i="4"/>
  <c r="Q42" i="4" s="1"/>
  <c r="Q82" i="4"/>
  <c r="Q44" i="4" s="1"/>
  <c r="Q83" i="4"/>
  <c r="Q45" i="4" s="1"/>
  <c r="Q84" i="4"/>
  <c r="Q46" i="4" s="1"/>
  <c r="Q85" i="4"/>
  <c r="Q47" i="4" s="1"/>
  <c r="Q86" i="4"/>
  <c r="Q49" i="4" s="1"/>
  <c r="Q87" i="4"/>
  <c r="Q51" i="4" s="1"/>
  <c r="Q88" i="4"/>
  <c r="Q52" i="4" s="1"/>
  <c r="Q89" i="4"/>
  <c r="Q53" i="4" s="1"/>
  <c r="P88" i="4"/>
  <c r="P52" i="4" s="1"/>
  <c r="O88" i="4"/>
  <c r="O52" i="4" s="1"/>
  <c r="P80" i="4"/>
  <c r="P41" i="4" s="1"/>
  <c r="O80" i="4"/>
  <c r="O41" i="4" s="1"/>
  <c r="P78" i="4"/>
  <c r="P39" i="4" s="1"/>
  <c r="O78" i="4"/>
  <c r="O39" i="4" s="1"/>
  <c r="P77" i="4"/>
  <c r="P38" i="4" s="1"/>
  <c r="O77" i="4"/>
  <c r="O38" i="4" s="1"/>
  <c r="O35" i="4"/>
  <c r="P34" i="4"/>
  <c r="O34" i="4"/>
  <c r="P72" i="4"/>
  <c r="P33" i="4" s="1"/>
  <c r="O72" i="4"/>
  <c r="O33" i="4" s="1"/>
  <c r="O32" i="4"/>
  <c r="P69" i="4"/>
  <c r="P30" i="4" s="1"/>
  <c r="O69" i="4"/>
  <c r="O30" i="4" s="1"/>
  <c r="P68" i="4"/>
  <c r="O68" i="4"/>
  <c r="O29" i="4" s="1"/>
  <c r="O28" i="4"/>
  <c r="P66" i="4"/>
  <c r="P26" i="4" s="1"/>
  <c r="O66" i="4"/>
  <c r="O26" i="4" s="1"/>
  <c r="S32" i="4"/>
  <c r="Q28" i="4"/>
  <c r="S13" i="4"/>
  <c r="S14" i="4"/>
  <c r="S221" i="4"/>
  <c r="S16" i="4"/>
  <c r="S17" i="4"/>
  <c r="S18" i="4"/>
  <c r="S21" i="4"/>
  <c r="S22" i="4"/>
  <c r="S27" i="4"/>
  <c r="S31" i="4"/>
  <c r="S43" i="4"/>
  <c r="S48" i="4"/>
  <c r="S50" i="4"/>
  <c r="S54" i="4"/>
  <c r="S55" i="4"/>
  <c r="S56" i="4"/>
  <c r="S57" i="4"/>
  <c r="R13" i="4"/>
  <c r="R14" i="4"/>
  <c r="R221" i="4"/>
  <c r="R16" i="4"/>
  <c r="R17" i="4"/>
  <c r="R18" i="4"/>
  <c r="R21" i="4"/>
  <c r="R22" i="4"/>
  <c r="R27" i="4"/>
  <c r="R31" i="4"/>
  <c r="R43" i="4"/>
  <c r="R48" i="4"/>
  <c r="R50" i="4"/>
  <c r="R54" i="4"/>
  <c r="R55" i="4"/>
  <c r="R56" i="4"/>
  <c r="R57" i="4"/>
  <c r="Q13" i="4"/>
  <c r="Q14" i="4"/>
  <c r="Q221" i="4"/>
  <c r="Q16" i="4"/>
  <c r="Q17" i="4"/>
  <c r="Q18" i="4"/>
  <c r="Q21" i="4"/>
  <c r="Q22" i="4"/>
  <c r="Q27" i="4"/>
  <c r="Q31" i="4"/>
  <c r="Q43" i="4"/>
  <c r="Q48" i="4"/>
  <c r="Q50" i="4"/>
  <c r="Q54" i="4"/>
  <c r="Q55" i="4"/>
  <c r="Q56" i="4"/>
  <c r="Q57" i="4"/>
  <c r="P13" i="4"/>
  <c r="P14" i="4"/>
  <c r="P59" i="4"/>
  <c r="P221" i="4"/>
  <c r="P16" i="4"/>
  <c r="P17" i="4"/>
  <c r="P18" i="4"/>
  <c r="P61" i="4"/>
  <c r="P19" i="4" s="1"/>
  <c r="P21" i="4"/>
  <c r="P22" i="4"/>
  <c r="P64" i="4"/>
  <c r="P24" i="4" s="1"/>
  <c r="P65" i="4"/>
  <c r="P25" i="4" s="1"/>
  <c r="P27" i="4"/>
  <c r="P31" i="4"/>
  <c r="P36" i="4"/>
  <c r="P76" i="4"/>
  <c r="P37" i="4" s="1"/>
  <c r="P79" i="4"/>
  <c r="P40" i="4" s="1"/>
  <c r="P81" i="4"/>
  <c r="P42" i="4" s="1"/>
  <c r="P43" i="4"/>
  <c r="P82" i="4"/>
  <c r="P44" i="4" s="1"/>
  <c r="P83" i="4"/>
  <c r="P45" i="4" s="1"/>
  <c r="P84" i="4"/>
  <c r="P46" i="4" s="1"/>
  <c r="P85" i="4"/>
  <c r="P47" i="4" s="1"/>
  <c r="P48" i="4"/>
  <c r="P86" i="4"/>
  <c r="P49" i="4" s="1"/>
  <c r="P50" i="4"/>
  <c r="P87" i="4"/>
  <c r="P51" i="4" s="1"/>
  <c r="P89" i="4"/>
  <c r="P53" i="4" s="1"/>
  <c r="P54" i="4"/>
  <c r="P55" i="4"/>
  <c r="P56" i="4"/>
  <c r="P57" i="4"/>
  <c r="O13" i="4"/>
  <c r="O14" i="4"/>
  <c r="O59" i="4"/>
  <c r="O221" i="4"/>
  <c r="O16" i="4"/>
  <c r="O17" i="4"/>
  <c r="O18" i="4"/>
  <c r="O61" i="4"/>
  <c r="O19" i="4" s="1"/>
  <c r="O21" i="4"/>
  <c r="O22" i="4"/>
  <c r="O64" i="4"/>
  <c r="O24" i="4" s="1"/>
  <c r="O25" i="4"/>
  <c r="O27" i="4"/>
  <c r="O31" i="4"/>
  <c r="O36" i="4"/>
  <c r="O76" i="4"/>
  <c r="O37" i="4" s="1"/>
  <c r="O79" i="4"/>
  <c r="O40" i="4" s="1"/>
  <c r="O81" i="4"/>
  <c r="O42" i="4" s="1"/>
  <c r="O43" i="4"/>
  <c r="O82" i="4"/>
  <c r="O44" i="4" s="1"/>
  <c r="O83" i="4"/>
  <c r="O45" i="4" s="1"/>
  <c r="O84" i="4"/>
  <c r="O46" i="4" s="1"/>
  <c r="O85" i="4"/>
  <c r="O47" i="4" s="1"/>
  <c r="O48" i="4"/>
  <c r="O86" i="4"/>
  <c r="O49" i="4" s="1"/>
  <c r="O50" i="4"/>
  <c r="O87" i="4"/>
  <c r="O51" i="4" s="1"/>
  <c r="O89" i="4"/>
  <c r="O53" i="4" s="1"/>
  <c r="O54" i="4"/>
  <c r="O55" i="4"/>
  <c r="O56" i="4"/>
  <c r="O57" i="4"/>
  <c r="Q161" i="4"/>
  <c r="O66" i="2"/>
  <c r="P66" i="2"/>
  <c r="Q66" i="2"/>
  <c r="Q26" i="2" s="1"/>
  <c r="R66" i="2"/>
  <c r="S66" i="2"/>
  <c r="O66" i="3"/>
  <c r="O26" i="3" s="1"/>
  <c r="P26" i="3"/>
  <c r="Q66" i="3"/>
  <c r="Q26" i="3" s="1"/>
  <c r="R66" i="3"/>
  <c r="R26" i="3" s="1"/>
  <c r="S66" i="3"/>
  <c r="S26" i="3" s="1"/>
  <c r="O129" i="2"/>
  <c r="P129" i="2"/>
  <c r="Q129" i="2"/>
  <c r="R129" i="2"/>
  <c r="S129" i="2"/>
  <c r="O129" i="4"/>
  <c r="P129" i="4"/>
  <c r="Q129" i="4"/>
  <c r="R129" i="4"/>
  <c r="S129" i="4"/>
  <c r="O129" i="3"/>
  <c r="P129" i="3"/>
  <c r="Q129" i="3"/>
  <c r="R129" i="3"/>
  <c r="S129" i="3"/>
  <c r="O13" i="2"/>
  <c r="P13" i="2"/>
  <c r="Q13" i="2"/>
  <c r="R13" i="2"/>
  <c r="S13" i="2"/>
  <c r="O14" i="2"/>
  <c r="P14" i="2"/>
  <c r="Q14" i="2"/>
  <c r="R14" i="2"/>
  <c r="S14" i="2"/>
  <c r="O16" i="2"/>
  <c r="P16" i="2"/>
  <c r="Q16" i="2"/>
  <c r="R16" i="2"/>
  <c r="S16" i="2"/>
  <c r="O17" i="2"/>
  <c r="P17" i="2"/>
  <c r="Q17" i="2"/>
  <c r="R17" i="2"/>
  <c r="S17" i="2"/>
  <c r="O18" i="2"/>
  <c r="P18" i="2"/>
  <c r="Q18" i="2"/>
  <c r="R18" i="2"/>
  <c r="S18" i="2"/>
  <c r="P61" i="2"/>
  <c r="Q19" i="2"/>
  <c r="R19" i="2"/>
  <c r="S19" i="2"/>
  <c r="O21" i="2"/>
  <c r="P21" i="2"/>
  <c r="Q21" i="2"/>
  <c r="R21" i="2"/>
  <c r="S21" i="2"/>
  <c r="O22" i="2"/>
  <c r="R22" i="2"/>
  <c r="S22" i="2"/>
  <c r="R64" i="2"/>
  <c r="R24" i="2" s="1"/>
  <c r="P65" i="2"/>
  <c r="P25" i="2" s="1"/>
  <c r="R26" i="2"/>
  <c r="O27" i="2"/>
  <c r="P27" i="2"/>
  <c r="Q27" i="2"/>
  <c r="R27" i="2"/>
  <c r="S27" i="2"/>
  <c r="O28" i="2"/>
  <c r="P28" i="2"/>
  <c r="Q28" i="2"/>
  <c r="R28" i="2"/>
  <c r="S28" i="2"/>
  <c r="P68" i="2"/>
  <c r="P29" i="2"/>
  <c r="R69" i="2"/>
  <c r="R30" i="2" s="1"/>
  <c r="O31" i="2"/>
  <c r="P31" i="2"/>
  <c r="Q31" i="2"/>
  <c r="R31" i="2"/>
  <c r="S31" i="2"/>
  <c r="O32" i="2"/>
  <c r="R32" i="2"/>
  <c r="S32" i="2"/>
  <c r="P72" i="2"/>
  <c r="P33" i="2" s="1"/>
  <c r="Q72" i="2"/>
  <c r="Q33" i="2" s="1"/>
  <c r="O73" i="2"/>
  <c r="O34" i="2" s="1"/>
  <c r="R73" i="2"/>
  <c r="R34" i="2" s="1"/>
  <c r="S73" i="2"/>
  <c r="S34" i="2"/>
  <c r="P74" i="2"/>
  <c r="P35" i="2" s="1"/>
  <c r="Q74" i="2"/>
  <c r="Q35" i="2"/>
  <c r="O75" i="2"/>
  <c r="O36" i="2" s="1"/>
  <c r="R75" i="2"/>
  <c r="R36" i="2" s="1"/>
  <c r="S75" i="2"/>
  <c r="S36" i="2" s="1"/>
  <c r="P76" i="2"/>
  <c r="P37" i="2"/>
  <c r="Q76" i="2"/>
  <c r="Q37" i="2" s="1"/>
  <c r="O77" i="2"/>
  <c r="O38" i="2" s="1"/>
  <c r="R77" i="2"/>
  <c r="R38" i="2" s="1"/>
  <c r="S77" i="2"/>
  <c r="S38" i="2"/>
  <c r="O39" i="2"/>
  <c r="P39" i="2"/>
  <c r="Q78" i="2"/>
  <c r="Q39" i="2" s="1"/>
  <c r="O79" i="2"/>
  <c r="R79" i="2"/>
  <c r="S79" i="2"/>
  <c r="P80" i="2"/>
  <c r="P41" i="2" s="1"/>
  <c r="Q80" i="2"/>
  <c r="Q41" i="2" s="1"/>
  <c r="O81" i="2"/>
  <c r="O42" i="2" s="1"/>
  <c r="R81" i="2"/>
  <c r="R42" i="2" s="1"/>
  <c r="S81" i="2"/>
  <c r="S42" i="2" s="1"/>
  <c r="O43" i="2"/>
  <c r="P43" i="2"/>
  <c r="Q43" i="2"/>
  <c r="R43" i="2"/>
  <c r="S43" i="2"/>
  <c r="O48" i="2"/>
  <c r="P48" i="2"/>
  <c r="Q48" i="2"/>
  <c r="R48" i="2"/>
  <c r="S48" i="2"/>
  <c r="P86" i="2"/>
  <c r="P49" i="2" s="1"/>
  <c r="Q86" i="2"/>
  <c r="Q49" i="2"/>
  <c r="O50" i="2"/>
  <c r="P50" i="2"/>
  <c r="Q50" i="2"/>
  <c r="R50" i="2"/>
  <c r="S50" i="2"/>
  <c r="O54" i="2"/>
  <c r="P54" i="2"/>
  <c r="Q54" i="2"/>
  <c r="R54" i="2"/>
  <c r="S54" i="2"/>
  <c r="O55" i="2"/>
  <c r="P55" i="2"/>
  <c r="Q55" i="2"/>
  <c r="R55" i="2"/>
  <c r="S55" i="2"/>
  <c r="O56" i="2"/>
  <c r="P56" i="2"/>
  <c r="Q56" i="2"/>
  <c r="R56" i="2"/>
  <c r="S56" i="2"/>
  <c r="O57" i="2"/>
  <c r="P57" i="2"/>
  <c r="Q57" i="2"/>
  <c r="R57" i="2"/>
  <c r="S57" i="2"/>
  <c r="O59" i="2"/>
  <c r="O15" i="2" s="1"/>
  <c r="P59" i="2"/>
  <c r="Q59" i="2"/>
  <c r="Q15" i="2" s="1"/>
  <c r="R59" i="2"/>
  <c r="R15" i="2" s="1"/>
  <c r="S59" i="2"/>
  <c r="S15" i="2" s="1"/>
  <c r="O61" i="2"/>
  <c r="P22" i="2"/>
  <c r="Q22" i="2"/>
  <c r="O64" i="2"/>
  <c r="O24" i="2" s="1"/>
  <c r="P64" i="2"/>
  <c r="P24" i="2" s="1"/>
  <c r="Q64" i="2"/>
  <c r="S64" i="2"/>
  <c r="S24" i="2" s="1"/>
  <c r="Q65" i="2"/>
  <c r="Q25" i="2" s="1"/>
  <c r="O26" i="2"/>
  <c r="P26" i="2"/>
  <c r="S26" i="2"/>
  <c r="O68" i="2"/>
  <c r="O29" i="2"/>
  <c r="Q68" i="2"/>
  <c r="Q29" i="2" s="1"/>
  <c r="R68" i="2"/>
  <c r="R29" i="2"/>
  <c r="S68" i="2"/>
  <c r="S29" i="2" s="1"/>
  <c r="O69" i="2"/>
  <c r="O30" i="2" s="1"/>
  <c r="P69" i="2"/>
  <c r="P30" i="2" s="1"/>
  <c r="Q69" i="2"/>
  <c r="Q30" i="2"/>
  <c r="S69" i="2"/>
  <c r="S30" i="2" s="1"/>
  <c r="P32" i="2"/>
  <c r="Q32" i="2"/>
  <c r="O72" i="2"/>
  <c r="O33" i="2" s="1"/>
  <c r="R72" i="2"/>
  <c r="R33" i="2"/>
  <c r="S72" i="2"/>
  <c r="S33" i="2" s="1"/>
  <c r="P73" i="2"/>
  <c r="P34" i="2" s="1"/>
  <c r="Q73" i="2"/>
  <c r="Q34" i="2" s="1"/>
  <c r="O74" i="2"/>
  <c r="O35" i="2" s="1"/>
  <c r="R74" i="2"/>
  <c r="R35" i="2" s="1"/>
  <c r="S74" i="2"/>
  <c r="S35" i="2"/>
  <c r="P75" i="2"/>
  <c r="P36" i="2" s="1"/>
  <c r="Q75" i="2"/>
  <c r="Q36" i="2"/>
  <c r="O76" i="2"/>
  <c r="O37" i="2" s="1"/>
  <c r="R76" i="2"/>
  <c r="R37" i="2" s="1"/>
  <c r="S76" i="2"/>
  <c r="S37" i="2" s="1"/>
  <c r="P77" i="2"/>
  <c r="P38" i="2"/>
  <c r="Q77" i="2"/>
  <c r="Q38" i="2" s="1"/>
  <c r="R78" i="2"/>
  <c r="R39" i="2" s="1"/>
  <c r="S78" i="2"/>
  <c r="S39" i="2" s="1"/>
  <c r="P79" i="2"/>
  <c r="Q79" i="2"/>
  <c r="O80" i="2"/>
  <c r="O41" i="2"/>
  <c r="R80" i="2"/>
  <c r="R41" i="2" s="1"/>
  <c r="S80" i="2"/>
  <c r="S41" i="2" s="1"/>
  <c r="P81" i="2"/>
  <c r="P42" i="2" s="1"/>
  <c r="Q81" i="2"/>
  <c r="Q42" i="2"/>
  <c r="O82" i="2"/>
  <c r="O44" i="2" s="1"/>
  <c r="P82" i="2"/>
  <c r="P44" i="2" s="1"/>
  <c r="Q82" i="2"/>
  <c r="Q44" i="2" s="1"/>
  <c r="R82" i="2"/>
  <c r="R44" i="2" s="1"/>
  <c r="S82" i="2"/>
  <c r="S44" i="2" s="1"/>
  <c r="O83" i="2"/>
  <c r="O45" i="2"/>
  <c r="P83" i="2"/>
  <c r="P45" i="2" s="1"/>
  <c r="Q83" i="2"/>
  <c r="Q45" i="2"/>
  <c r="R83" i="2"/>
  <c r="R45" i="2" s="1"/>
  <c r="S83" i="2"/>
  <c r="S45" i="2" s="1"/>
  <c r="O84" i="2"/>
  <c r="O46" i="2" s="1"/>
  <c r="P84" i="2"/>
  <c r="P46" i="2"/>
  <c r="Q84" i="2"/>
  <c r="Q46" i="2" s="1"/>
  <c r="R84" i="2"/>
  <c r="R46" i="2" s="1"/>
  <c r="S84" i="2"/>
  <c r="S46" i="2" s="1"/>
  <c r="O85" i="2"/>
  <c r="O47" i="2"/>
  <c r="P85" i="2"/>
  <c r="P47" i="2" s="1"/>
  <c r="Q85" i="2"/>
  <c r="Q47" i="2" s="1"/>
  <c r="R85" i="2"/>
  <c r="R47" i="2" s="1"/>
  <c r="S85" i="2"/>
  <c r="S47" i="2" s="1"/>
  <c r="O86" i="2"/>
  <c r="O49" i="2" s="1"/>
  <c r="R86" i="2"/>
  <c r="R49" i="2"/>
  <c r="S86" i="2"/>
  <c r="S49" i="2" s="1"/>
  <c r="O87" i="2"/>
  <c r="O51" i="2"/>
  <c r="P87" i="2"/>
  <c r="P51" i="2" s="1"/>
  <c r="Q87" i="2"/>
  <c r="Q51" i="2" s="1"/>
  <c r="R87" i="2"/>
  <c r="R51" i="2" s="1"/>
  <c r="S87" i="2"/>
  <c r="S51" i="2"/>
  <c r="O88" i="2"/>
  <c r="O52" i="2" s="1"/>
  <c r="P88" i="2"/>
  <c r="P52" i="2"/>
  <c r="Q88" i="2"/>
  <c r="Q52" i="2" s="1"/>
  <c r="R88" i="2"/>
  <c r="R52" i="2"/>
  <c r="S88" i="2"/>
  <c r="S52" i="2" s="1"/>
  <c r="O89" i="2"/>
  <c r="O53" i="2" s="1"/>
  <c r="P89" i="2"/>
  <c r="P53" i="2" s="1"/>
  <c r="Q89" i="2"/>
  <c r="Q53" i="2" s="1"/>
  <c r="R89" i="2"/>
  <c r="R53" i="2" s="1"/>
  <c r="S89" i="2"/>
  <c r="S53" i="2" s="1"/>
  <c r="O101" i="2"/>
  <c r="P101" i="2"/>
  <c r="Q101" i="2"/>
  <c r="R101" i="2"/>
  <c r="S101" i="2"/>
  <c r="O104" i="2"/>
  <c r="P104" i="2"/>
  <c r="Q104" i="2"/>
  <c r="R104" i="2"/>
  <c r="S104" i="2"/>
  <c r="O107" i="2"/>
  <c r="P107" i="2"/>
  <c r="Q107" i="2"/>
  <c r="R107" i="2"/>
  <c r="S107" i="2"/>
  <c r="P113" i="2"/>
  <c r="Q113" i="2"/>
  <c r="R113" i="2"/>
  <c r="S113" i="2"/>
  <c r="O134" i="2"/>
  <c r="P134" i="2"/>
  <c r="Q134" i="2"/>
  <c r="R134" i="2"/>
  <c r="S134" i="2"/>
  <c r="O137" i="2"/>
  <c r="P137" i="2"/>
  <c r="Q137" i="2"/>
  <c r="R137" i="2"/>
  <c r="S137" i="2"/>
  <c r="O149" i="2"/>
  <c r="P149" i="2"/>
  <c r="Q149" i="2"/>
  <c r="R149" i="2"/>
  <c r="S149" i="2"/>
  <c r="O156" i="2"/>
  <c r="P156" i="2"/>
  <c r="Q156" i="2"/>
  <c r="R156" i="2"/>
  <c r="S156" i="2"/>
  <c r="O161" i="2"/>
  <c r="P161" i="2"/>
  <c r="Q161" i="2"/>
  <c r="R161" i="2"/>
  <c r="S161" i="2"/>
  <c r="O170" i="2"/>
  <c r="P170" i="2"/>
  <c r="Q170" i="2"/>
  <c r="R65" i="2"/>
  <c r="R25" i="2" s="1"/>
  <c r="S65" i="2"/>
  <c r="S25" i="2" s="1"/>
  <c r="O173" i="2"/>
  <c r="P173" i="2"/>
  <c r="Q173" i="2"/>
  <c r="R173" i="2"/>
  <c r="S173" i="2"/>
  <c r="O178" i="2"/>
  <c r="P178" i="2"/>
  <c r="Q178" i="2"/>
  <c r="R178" i="2"/>
  <c r="S178" i="2"/>
  <c r="O181" i="2"/>
  <c r="P181" i="2"/>
  <c r="Q181" i="2"/>
  <c r="R181" i="2"/>
  <c r="S181" i="2"/>
  <c r="O188" i="2"/>
  <c r="P188" i="2"/>
  <c r="Q188" i="2"/>
  <c r="R188" i="2"/>
  <c r="S188" i="2"/>
  <c r="O200" i="2"/>
  <c r="P200" i="2"/>
  <c r="Q200" i="2"/>
  <c r="R200" i="2"/>
  <c r="S200" i="2"/>
  <c r="O205" i="2"/>
  <c r="P205" i="2"/>
  <c r="Q205" i="2"/>
  <c r="R205" i="2"/>
  <c r="R243" i="2"/>
  <c r="R221" i="2"/>
  <c r="R231" i="2"/>
  <c r="S205" i="2"/>
  <c r="S243" i="2"/>
  <c r="S221" i="2"/>
  <c r="S231" i="2"/>
  <c r="O221" i="2"/>
  <c r="P221" i="2"/>
  <c r="Q221" i="2"/>
  <c r="O231" i="2"/>
  <c r="P231" i="2"/>
  <c r="Q231" i="2"/>
  <c r="O243" i="2"/>
  <c r="P243" i="2"/>
  <c r="Q243" i="2"/>
  <c r="O272" i="2"/>
  <c r="P272" i="2"/>
  <c r="Q272" i="2"/>
  <c r="R272" i="2"/>
  <c r="S272" i="2"/>
  <c r="S294" i="2"/>
  <c r="S299" i="2"/>
  <c r="S271" i="2" s="1"/>
  <c r="O294" i="2"/>
  <c r="O299" i="2"/>
  <c r="P294" i="2"/>
  <c r="Q294" i="2"/>
  <c r="R294" i="2"/>
  <c r="R299" i="2"/>
  <c r="P299" i="2"/>
  <c r="P271" i="2" s="1"/>
  <c r="Q299" i="2"/>
  <c r="P340" i="2"/>
  <c r="P339" i="2" s="1"/>
  <c r="O340" i="2"/>
  <c r="O339" i="2" s="1"/>
  <c r="R340" i="2"/>
  <c r="R339" i="2" s="1"/>
  <c r="S340" i="2"/>
  <c r="S339" i="2" s="1"/>
  <c r="Q340" i="2"/>
  <c r="Q339" i="2"/>
  <c r="Q346" i="2"/>
  <c r="Q344" i="2" s="1"/>
  <c r="R346" i="2"/>
  <c r="R344" i="2" s="1"/>
  <c r="O346" i="2"/>
  <c r="O344" i="2" s="1"/>
  <c r="P346" i="2"/>
  <c r="P344" i="2"/>
  <c r="S346" i="2"/>
  <c r="S344" i="2" s="1"/>
  <c r="P178" i="3"/>
  <c r="P178" i="4"/>
  <c r="N44" i="3"/>
  <c r="N11" i="3" s="1"/>
  <c r="P82" i="3"/>
  <c r="O13" i="3"/>
  <c r="P13" i="3"/>
  <c r="Q13" i="3"/>
  <c r="R13" i="3"/>
  <c r="S13" i="3"/>
  <c r="O14" i="3"/>
  <c r="P14" i="3"/>
  <c r="Q14" i="3"/>
  <c r="R14" i="3"/>
  <c r="S14" i="3"/>
  <c r="O16" i="3"/>
  <c r="P16" i="3"/>
  <c r="Q16" i="3"/>
  <c r="R16" i="3"/>
  <c r="S16" i="3"/>
  <c r="O17" i="3"/>
  <c r="P17" i="3"/>
  <c r="Q17" i="3"/>
  <c r="R17" i="3"/>
  <c r="S17" i="3"/>
  <c r="O18" i="3"/>
  <c r="P18" i="3"/>
  <c r="Q18" i="3"/>
  <c r="R18" i="3"/>
  <c r="S18" i="3"/>
  <c r="O21" i="3"/>
  <c r="P21" i="3"/>
  <c r="Q21" i="3"/>
  <c r="R21" i="3"/>
  <c r="S21" i="3"/>
  <c r="O27" i="3"/>
  <c r="P27" i="3"/>
  <c r="Q27" i="3"/>
  <c r="R27" i="3"/>
  <c r="S27" i="3"/>
  <c r="O28" i="3"/>
  <c r="P28" i="3"/>
  <c r="Q28" i="3"/>
  <c r="R28" i="3"/>
  <c r="S28" i="3"/>
  <c r="O31" i="3"/>
  <c r="P31" i="3"/>
  <c r="Q31" i="3"/>
  <c r="R31" i="3"/>
  <c r="S31" i="3"/>
  <c r="S32" i="3"/>
  <c r="Q74" i="3"/>
  <c r="Q35" i="3" s="1"/>
  <c r="O77" i="3"/>
  <c r="O38" i="3" s="1"/>
  <c r="O39" i="3"/>
  <c r="P39" i="3"/>
  <c r="Q39" i="3"/>
  <c r="R39" i="3"/>
  <c r="S39" i="3"/>
  <c r="O43" i="3"/>
  <c r="P43" i="3"/>
  <c r="Q43" i="3"/>
  <c r="R43" i="3"/>
  <c r="S43" i="3"/>
  <c r="S82" i="3"/>
  <c r="S44" i="3" s="1"/>
  <c r="Q85" i="3"/>
  <c r="Q47" i="3" s="1"/>
  <c r="O48" i="3"/>
  <c r="P48" i="3"/>
  <c r="Q48" i="3"/>
  <c r="R48" i="3"/>
  <c r="S48" i="3"/>
  <c r="O50" i="3"/>
  <c r="P50" i="3"/>
  <c r="Q50" i="3"/>
  <c r="R50" i="3"/>
  <c r="S50" i="3"/>
  <c r="S88" i="3"/>
  <c r="S52" i="3" s="1"/>
  <c r="O54" i="3"/>
  <c r="P54" i="3"/>
  <c r="Q54" i="3"/>
  <c r="R54" i="3"/>
  <c r="S54" i="3"/>
  <c r="O55" i="3"/>
  <c r="P55" i="3"/>
  <c r="Q55" i="3"/>
  <c r="R55" i="3"/>
  <c r="S55" i="3"/>
  <c r="O56" i="3"/>
  <c r="P56" i="3"/>
  <c r="Q56" i="3"/>
  <c r="R56" i="3"/>
  <c r="S56" i="3"/>
  <c r="O57" i="3"/>
  <c r="P57" i="3"/>
  <c r="Q57" i="3"/>
  <c r="R57" i="3"/>
  <c r="S57" i="3"/>
  <c r="O59" i="3"/>
  <c r="O15" i="3" s="1"/>
  <c r="P59" i="3"/>
  <c r="P15" i="3" s="1"/>
  <c r="P61" i="3"/>
  <c r="P19" i="3" s="1"/>
  <c r="P64" i="3"/>
  <c r="P24" i="3" s="1"/>
  <c r="P65" i="3"/>
  <c r="P25" i="3" s="1"/>
  <c r="P68" i="3"/>
  <c r="P29" i="3" s="1"/>
  <c r="P69" i="3"/>
  <c r="P30" i="3" s="1"/>
  <c r="P32" i="3"/>
  <c r="P72" i="3"/>
  <c r="P33" i="3" s="1"/>
  <c r="P73" i="3"/>
  <c r="P34" i="3" s="1"/>
  <c r="P74" i="3"/>
  <c r="P35" i="3" s="1"/>
  <c r="P75" i="3"/>
  <c r="P36" i="3" s="1"/>
  <c r="P76" i="3"/>
  <c r="P37" i="3" s="1"/>
  <c r="P77" i="3"/>
  <c r="P38" i="3" s="1"/>
  <c r="P79" i="3"/>
  <c r="P40" i="3" s="1"/>
  <c r="P80" i="3"/>
  <c r="P41" i="3" s="1"/>
  <c r="P81" i="3"/>
  <c r="P42" i="3" s="1"/>
  <c r="P83" i="3"/>
  <c r="P45" i="3" s="1"/>
  <c r="P84" i="3"/>
  <c r="P46" i="3" s="1"/>
  <c r="P85" i="3"/>
  <c r="P47" i="3" s="1"/>
  <c r="P86" i="3"/>
  <c r="P49" i="3" s="1"/>
  <c r="P87" i="3"/>
  <c r="P51" i="3" s="1"/>
  <c r="P88" i="3"/>
  <c r="P52" i="3" s="1"/>
  <c r="P89" i="3"/>
  <c r="P53" i="3" s="1"/>
  <c r="Q59" i="3"/>
  <c r="Q15" i="3" s="1"/>
  <c r="R59" i="3"/>
  <c r="R15" i="3" s="1"/>
  <c r="S59" i="3"/>
  <c r="S15" i="3" s="1"/>
  <c r="O61" i="3"/>
  <c r="O19" i="3" s="1"/>
  <c r="Q61" i="3"/>
  <c r="Q19" i="3" s="1"/>
  <c r="R61" i="3"/>
  <c r="R19" i="3" s="1"/>
  <c r="S61" i="3"/>
  <c r="S19" i="3" s="1"/>
  <c r="O22" i="3"/>
  <c r="P22" i="3"/>
  <c r="Q22" i="3"/>
  <c r="R22" i="3"/>
  <c r="S22" i="3"/>
  <c r="O64" i="3"/>
  <c r="O24" i="3" s="1"/>
  <c r="Q64" i="3"/>
  <c r="Q24" i="3" s="1"/>
  <c r="R64" i="3"/>
  <c r="R24" i="3" s="1"/>
  <c r="S64" i="3"/>
  <c r="S24" i="3" s="1"/>
  <c r="O65" i="3"/>
  <c r="O25" i="3" s="1"/>
  <c r="Q65" i="3"/>
  <c r="Q25" i="3" s="1"/>
  <c r="R65" i="3"/>
  <c r="R25" i="3" s="1"/>
  <c r="S65" i="3"/>
  <c r="S25" i="3" s="1"/>
  <c r="O68" i="3"/>
  <c r="O29" i="3" s="1"/>
  <c r="Q68" i="3"/>
  <c r="Q29" i="3" s="1"/>
  <c r="R68" i="3"/>
  <c r="R29" i="3" s="1"/>
  <c r="S68" i="3"/>
  <c r="S29" i="3" s="1"/>
  <c r="O69" i="3"/>
  <c r="O30" i="3" s="1"/>
  <c r="Q69" i="3"/>
  <c r="Q30" i="3" s="1"/>
  <c r="R69" i="3"/>
  <c r="R30" i="3" s="1"/>
  <c r="S69" i="3"/>
  <c r="S30" i="3" s="1"/>
  <c r="O32" i="3"/>
  <c r="Q32" i="3"/>
  <c r="R32" i="3"/>
  <c r="O72" i="3"/>
  <c r="O33" i="3" s="1"/>
  <c r="Q72" i="3"/>
  <c r="Q33" i="3" s="1"/>
  <c r="R72" i="3"/>
  <c r="R33" i="3" s="1"/>
  <c r="S72" i="3"/>
  <c r="S33" i="3" s="1"/>
  <c r="O73" i="3"/>
  <c r="O34" i="3" s="1"/>
  <c r="Q73" i="3"/>
  <c r="Q34" i="3" s="1"/>
  <c r="R73" i="3"/>
  <c r="R34" i="3" s="1"/>
  <c r="S73" i="3"/>
  <c r="S34" i="3" s="1"/>
  <c r="O74" i="3"/>
  <c r="O35" i="3" s="1"/>
  <c r="R74" i="3"/>
  <c r="R35" i="3" s="1"/>
  <c r="S74" i="3"/>
  <c r="S35" i="3" s="1"/>
  <c r="O75" i="3"/>
  <c r="O36" i="3" s="1"/>
  <c r="Q75" i="3"/>
  <c r="Q36" i="3" s="1"/>
  <c r="R75" i="3"/>
  <c r="R36" i="3" s="1"/>
  <c r="S75" i="3"/>
  <c r="S36" i="3" s="1"/>
  <c r="O76" i="3"/>
  <c r="O37" i="3" s="1"/>
  <c r="Q76" i="3"/>
  <c r="Q37" i="3" s="1"/>
  <c r="R76" i="3"/>
  <c r="R37" i="3" s="1"/>
  <c r="S76" i="3"/>
  <c r="S37" i="3" s="1"/>
  <c r="Q77" i="3"/>
  <c r="Q38" i="3" s="1"/>
  <c r="R77" i="3"/>
  <c r="R38" i="3" s="1"/>
  <c r="S77" i="3"/>
  <c r="S38" i="3" s="1"/>
  <c r="O79" i="3"/>
  <c r="O40" i="3" s="1"/>
  <c r="Q79" i="3"/>
  <c r="Q40" i="3" s="1"/>
  <c r="R79" i="3"/>
  <c r="R40" i="3" s="1"/>
  <c r="S79" i="3"/>
  <c r="S40" i="3" s="1"/>
  <c r="O80" i="3"/>
  <c r="O41" i="3" s="1"/>
  <c r="Q80" i="3"/>
  <c r="Q41" i="3" s="1"/>
  <c r="R80" i="3"/>
  <c r="R41" i="3" s="1"/>
  <c r="S80" i="3"/>
  <c r="S41" i="3" s="1"/>
  <c r="O81" i="3"/>
  <c r="O42" i="3" s="1"/>
  <c r="Q81" i="3"/>
  <c r="Q42" i="3" s="1"/>
  <c r="R81" i="3"/>
  <c r="R42" i="3" s="1"/>
  <c r="S81" i="3"/>
  <c r="S42" i="3" s="1"/>
  <c r="O82" i="3"/>
  <c r="O44" i="3" s="1"/>
  <c r="Q82" i="3"/>
  <c r="Q44" i="3" s="1"/>
  <c r="R82" i="3"/>
  <c r="R44" i="3" s="1"/>
  <c r="O83" i="3"/>
  <c r="O45" i="3" s="1"/>
  <c r="Q83" i="3"/>
  <c r="Q45" i="3" s="1"/>
  <c r="R83" i="3"/>
  <c r="R45" i="3" s="1"/>
  <c r="S83" i="3"/>
  <c r="S45" i="3" s="1"/>
  <c r="O84" i="3"/>
  <c r="O46" i="3" s="1"/>
  <c r="Q84" i="3"/>
  <c r="Q46" i="3" s="1"/>
  <c r="R84" i="3"/>
  <c r="R46" i="3" s="1"/>
  <c r="R85" i="3"/>
  <c r="R47" i="3" s="1"/>
  <c r="R86" i="3"/>
  <c r="R49" i="3" s="1"/>
  <c r="R87" i="3"/>
  <c r="R51" i="3" s="1"/>
  <c r="R88" i="3"/>
  <c r="R52" i="3" s="1"/>
  <c r="R89" i="3"/>
  <c r="R53" i="3" s="1"/>
  <c r="S84" i="3"/>
  <c r="S46" i="3" s="1"/>
  <c r="O85" i="3"/>
  <c r="O47" i="3" s="1"/>
  <c r="S85" i="3"/>
  <c r="S47" i="3" s="1"/>
  <c r="O86" i="3"/>
  <c r="O49" i="3" s="1"/>
  <c r="Q86" i="3"/>
  <c r="Q49" i="3" s="1"/>
  <c r="S86" i="3"/>
  <c r="S49" i="3" s="1"/>
  <c r="O87" i="3"/>
  <c r="O51" i="3" s="1"/>
  <c r="Q87" i="3"/>
  <c r="Q51" i="3" s="1"/>
  <c r="S87" i="3"/>
  <c r="S51" i="3" s="1"/>
  <c r="O88" i="3"/>
  <c r="O52" i="3" s="1"/>
  <c r="Q88" i="3"/>
  <c r="Q52" i="3" s="1"/>
  <c r="O89" i="3"/>
  <c r="O53" i="3" s="1"/>
  <c r="Q89" i="3"/>
  <c r="Q53" i="3" s="1"/>
  <c r="S89" i="3"/>
  <c r="S53" i="3" s="1"/>
  <c r="O101" i="3"/>
  <c r="P101" i="3"/>
  <c r="Q101" i="3"/>
  <c r="R101" i="3"/>
  <c r="S101" i="3"/>
  <c r="O104" i="3"/>
  <c r="P104" i="3"/>
  <c r="Q104" i="3"/>
  <c r="R104" i="3"/>
  <c r="S104" i="3"/>
  <c r="O107" i="3"/>
  <c r="P107" i="3"/>
  <c r="Q107" i="3"/>
  <c r="R107" i="3"/>
  <c r="S107" i="3"/>
  <c r="O113" i="3"/>
  <c r="P113" i="3"/>
  <c r="Q113" i="3"/>
  <c r="R113" i="3"/>
  <c r="S113" i="3"/>
  <c r="O134" i="3"/>
  <c r="P134" i="3"/>
  <c r="Q134" i="3"/>
  <c r="R134" i="3"/>
  <c r="S134" i="3"/>
  <c r="O137" i="3"/>
  <c r="P137" i="3"/>
  <c r="Q137" i="3"/>
  <c r="R137" i="3"/>
  <c r="S137" i="3"/>
  <c r="O149" i="3"/>
  <c r="P149" i="3"/>
  <c r="Q149" i="3"/>
  <c r="R149" i="3"/>
  <c r="S149" i="3"/>
  <c r="O156" i="3"/>
  <c r="P156" i="3"/>
  <c r="Q156" i="3"/>
  <c r="R156" i="3"/>
  <c r="S156" i="3"/>
  <c r="O161" i="3"/>
  <c r="P161" i="3"/>
  <c r="Q161" i="3"/>
  <c r="R161" i="3"/>
  <c r="S161" i="3"/>
  <c r="O170" i="3"/>
  <c r="P170" i="3"/>
  <c r="Q170" i="3"/>
  <c r="R170" i="3"/>
  <c r="S170" i="3"/>
  <c r="O173" i="3"/>
  <c r="P173" i="3"/>
  <c r="Q173" i="3"/>
  <c r="R173" i="3"/>
  <c r="S173" i="3"/>
  <c r="O178" i="3"/>
  <c r="O178" i="4"/>
  <c r="Q178" i="3"/>
  <c r="R178" i="3"/>
  <c r="S178" i="3"/>
  <c r="S178" i="4"/>
  <c r="O181" i="3"/>
  <c r="P181" i="3"/>
  <c r="Q181" i="3"/>
  <c r="R181" i="3"/>
  <c r="S181" i="3"/>
  <c r="O188" i="3"/>
  <c r="P188" i="3"/>
  <c r="Q188" i="3"/>
  <c r="R188" i="3"/>
  <c r="S188" i="3"/>
  <c r="O200" i="3"/>
  <c r="P200" i="3"/>
  <c r="Q200" i="3"/>
  <c r="R200" i="3"/>
  <c r="S200" i="3"/>
  <c r="O205" i="3"/>
  <c r="P205" i="3"/>
  <c r="P221" i="3"/>
  <c r="P231" i="3"/>
  <c r="P243" i="3"/>
  <c r="S205" i="3"/>
  <c r="O221" i="3"/>
  <c r="Q221" i="3"/>
  <c r="R221" i="3"/>
  <c r="R205" i="3"/>
  <c r="R231" i="3"/>
  <c r="R243" i="3"/>
  <c r="S221" i="3"/>
  <c r="O231" i="3"/>
  <c r="Q231" i="3"/>
  <c r="S231" i="3"/>
  <c r="O243" i="3"/>
  <c r="Q243" i="3"/>
  <c r="S243" i="3"/>
  <c r="O272" i="3"/>
  <c r="P272" i="3"/>
  <c r="P294" i="3"/>
  <c r="P299" i="3"/>
  <c r="Q272" i="3"/>
  <c r="Q294" i="3"/>
  <c r="Q299" i="3"/>
  <c r="R272" i="3"/>
  <c r="R294" i="3"/>
  <c r="R299" i="3"/>
  <c r="S272" i="3"/>
  <c r="O294" i="3"/>
  <c r="S294" i="3"/>
  <c r="S299" i="3"/>
  <c r="O299" i="3"/>
  <c r="R340" i="3"/>
  <c r="R339" i="3" s="1"/>
  <c r="Q340" i="3"/>
  <c r="Q339" i="3" s="1"/>
  <c r="O340" i="3"/>
  <c r="O339" i="3" s="1"/>
  <c r="P340" i="3"/>
  <c r="P339" i="3" s="1"/>
  <c r="S340" i="3"/>
  <c r="S339" i="3" s="1"/>
  <c r="R346" i="3"/>
  <c r="R344" i="3" s="1"/>
  <c r="O346" i="3"/>
  <c r="O344" i="3" s="1"/>
  <c r="P346" i="3"/>
  <c r="P344" i="3" s="1"/>
  <c r="Q346" i="3"/>
  <c r="Q344" i="3" s="1"/>
  <c r="S346" i="3"/>
  <c r="S344" i="3" s="1"/>
  <c r="O101" i="4"/>
  <c r="P101" i="4"/>
  <c r="Q101" i="4"/>
  <c r="R101" i="4"/>
  <c r="S101" i="4"/>
  <c r="O104" i="4"/>
  <c r="P104" i="4"/>
  <c r="Q104" i="4"/>
  <c r="R104" i="4"/>
  <c r="S104" i="4"/>
  <c r="O107" i="4"/>
  <c r="P107" i="4"/>
  <c r="Q107" i="4"/>
  <c r="R107" i="4"/>
  <c r="S107" i="4"/>
  <c r="O113" i="4"/>
  <c r="P113" i="4"/>
  <c r="Q113" i="4"/>
  <c r="R113" i="4"/>
  <c r="S113" i="4"/>
  <c r="O134" i="4"/>
  <c r="P134" i="4"/>
  <c r="Q134" i="4"/>
  <c r="R134" i="4"/>
  <c r="S134" i="4"/>
  <c r="O137" i="4"/>
  <c r="P137" i="4"/>
  <c r="Q137" i="4"/>
  <c r="R137" i="4"/>
  <c r="S137" i="4"/>
  <c r="O149" i="4"/>
  <c r="P149" i="4"/>
  <c r="Q149" i="4"/>
  <c r="R149" i="4"/>
  <c r="S149" i="4"/>
  <c r="O156" i="4"/>
  <c r="P156" i="4"/>
  <c r="Q156" i="4"/>
  <c r="R156" i="4"/>
  <c r="S156" i="4"/>
  <c r="O161" i="4"/>
  <c r="P161" i="4"/>
  <c r="R161" i="4"/>
  <c r="S161" i="4"/>
  <c r="O170" i="4"/>
  <c r="P170" i="4"/>
  <c r="Q170" i="4"/>
  <c r="R170" i="4"/>
  <c r="S170" i="4"/>
  <c r="O173" i="4"/>
  <c r="P173" i="4"/>
  <c r="Q173" i="4"/>
  <c r="R173" i="4"/>
  <c r="S173" i="4"/>
  <c r="Q178" i="4"/>
  <c r="R178" i="4"/>
  <c r="O181" i="4"/>
  <c r="P181" i="4"/>
  <c r="Q181" i="4"/>
  <c r="R181" i="4"/>
  <c r="S181" i="4"/>
  <c r="O188" i="4"/>
  <c r="P188" i="4"/>
  <c r="Q188" i="4"/>
  <c r="R188" i="4"/>
  <c r="S188" i="4"/>
  <c r="O205" i="4"/>
  <c r="P205" i="4"/>
  <c r="P231" i="4"/>
  <c r="P243" i="4"/>
  <c r="O231" i="4"/>
  <c r="O243" i="4"/>
  <c r="P279" i="4"/>
  <c r="O294" i="4"/>
  <c r="O299" i="4"/>
  <c r="P294" i="4"/>
  <c r="P299" i="4"/>
  <c r="P340" i="4"/>
  <c r="P339" i="4" s="1"/>
  <c r="O340" i="4"/>
  <c r="O339" i="4" s="1"/>
  <c r="O346" i="4"/>
  <c r="O344" i="4" s="1"/>
  <c r="P346" i="4"/>
  <c r="P344" i="4" s="1"/>
  <c r="Q205" i="3"/>
  <c r="Q271" i="2"/>
  <c r="O65" i="2"/>
  <c r="O25" i="2" s="1"/>
  <c r="O113" i="2"/>
  <c r="P15" i="2"/>
  <c r="S170" i="2"/>
  <c r="R170" i="2"/>
  <c r="Q302" i="4" l="1"/>
  <c r="R302" i="4"/>
  <c r="R301" i="4" s="1"/>
  <c r="O302" i="4"/>
  <c r="S302" i="4"/>
  <c r="P302" i="4"/>
  <c r="O302" i="3"/>
  <c r="O301" i="3" s="1"/>
  <c r="P302" i="3"/>
  <c r="Q302" i="3"/>
  <c r="S302" i="3"/>
  <c r="S301" i="3" s="1"/>
  <c r="R302" i="3"/>
  <c r="R301" i="3" s="1"/>
  <c r="Q199" i="2"/>
  <c r="Q301" i="2"/>
  <c r="R301" i="2"/>
  <c r="R271" i="2"/>
  <c r="O301" i="2"/>
  <c r="O271" i="4"/>
  <c r="Q15" i="4"/>
  <c r="Q11" i="4" s="1"/>
  <c r="S15" i="4"/>
  <c r="R15" i="4"/>
  <c r="R11" i="4" s="1"/>
  <c r="P301" i="2"/>
  <c r="S301" i="2"/>
  <c r="P199" i="2"/>
  <c r="R58" i="2"/>
  <c r="O199" i="2"/>
  <c r="O271" i="2"/>
  <c r="S199" i="2"/>
  <c r="R199" i="2"/>
  <c r="S58" i="2"/>
  <c r="O58" i="4"/>
  <c r="Q271" i="4"/>
  <c r="O199" i="4"/>
  <c r="P15" i="4"/>
  <c r="R271" i="4"/>
  <c r="S271" i="4"/>
  <c r="O15" i="4"/>
  <c r="O11" i="4" s="1"/>
  <c r="S199" i="4"/>
  <c r="S301" i="4"/>
  <c r="Q301" i="4"/>
  <c r="P301" i="4"/>
  <c r="O301" i="4"/>
  <c r="P44" i="3"/>
  <c r="P11" i="3" s="1"/>
  <c r="R199" i="4"/>
  <c r="P199" i="4"/>
  <c r="Q199" i="4"/>
  <c r="P272" i="4"/>
  <c r="P271" i="4" s="1"/>
  <c r="Q58" i="4"/>
  <c r="R11" i="2"/>
  <c r="S11" i="2"/>
  <c r="Q58" i="2"/>
  <c r="Q349" i="2" s="1"/>
  <c r="O58" i="2"/>
  <c r="Q24" i="2"/>
  <c r="Q11" i="2" s="1"/>
  <c r="O11" i="2"/>
  <c r="P11" i="2"/>
  <c r="P58" i="2"/>
  <c r="O271" i="3"/>
  <c r="S58" i="3"/>
  <c r="R199" i="3"/>
  <c r="R271" i="3"/>
  <c r="O58" i="3"/>
  <c r="S199" i="3"/>
  <c r="Q199" i="3"/>
  <c r="O199" i="3"/>
  <c r="Q11" i="3"/>
  <c r="S11" i="3"/>
  <c r="O11" i="3"/>
  <c r="Q58" i="3"/>
  <c r="Q271" i="3"/>
  <c r="R58" i="3"/>
  <c r="S271" i="3"/>
  <c r="Q301" i="3"/>
  <c r="P271" i="3"/>
  <c r="P58" i="3"/>
  <c r="P199" i="3"/>
  <c r="R58" i="4"/>
  <c r="R11" i="3"/>
  <c r="S42" i="4"/>
  <c r="S58" i="4"/>
  <c r="P301" i="3"/>
  <c r="P58" i="4"/>
  <c r="P29" i="4"/>
  <c r="R349" i="2" l="1"/>
  <c r="S349" i="2"/>
  <c r="P349" i="2"/>
  <c r="P11" i="4"/>
  <c r="S11" i="4"/>
  <c r="O349" i="2"/>
  <c r="O349" i="4"/>
  <c r="S349" i="4"/>
  <c r="R349" i="4"/>
  <c r="Q349" i="4"/>
  <c r="P349" i="4"/>
  <c r="O349" i="3"/>
  <c r="Q349" i="3"/>
  <c r="R349" i="3"/>
  <c r="S349" i="3"/>
  <c r="P349" i="3"/>
</calcChain>
</file>

<file path=xl/sharedStrings.xml><?xml version="1.0" encoding="utf-8"?>
<sst xmlns="http://schemas.openxmlformats.org/spreadsheetml/2006/main" count="3466" uniqueCount="632">
  <si>
    <t>тыс. руб.</t>
  </si>
  <si>
    <t>Наименование расходного обязательства, вопроса местного значения, полномочия, права муниципального образования</t>
  </si>
  <si>
    <t>Код стро-ки</t>
  </si>
  <si>
    <t>Правовое основание финансового обеспечения и расходования средств (нормативныеправовые акты, договоры, соглашения)</t>
  </si>
  <si>
    <t>Код расхода по БК</t>
  </si>
  <si>
    <t>Объем средств на исполнение расходного обязательства</t>
  </si>
  <si>
    <t>Российской Федерации</t>
  </si>
  <si>
    <t>Тульской области</t>
  </si>
  <si>
    <t>Муниципального образования город Тула</t>
  </si>
  <si>
    <t>плановый период</t>
  </si>
  <si>
    <t>наименование, номер и дата</t>
  </si>
  <si>
    <t>номер статьи (подстатьи), пункта (подпункта)</t>
  </si>
  <si>
    <t>дата вступления в силу, срок действия</t>
  </si>
  <si>
    <t>раздел</t>
  </si>
  <si>
    <t>подраздел</t>
  </si>
  <si>
    <t>план</t>
  </si>
  <si>
    <t>факт</t>
  </si>
  <si>
    <t>2026 г</t>
  </si>
  <si>
    <t xml:space="preserve"> </t>
  </si>
  <si>
    <t>1.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</si>
  <si>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</si>
  <si>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01</t>
  </si>
  <si>
    <t>02</t>
  </si>
  <si>
    <t>03</t>
  </si>
  <si>
    <t>04</t>
  </si>
  <si>
    <t>05</t>
  </si>
  <si>
    <t>06</t>
  </si>
  <si>
    <t>07</t>
  </si>
  <si>
    <t>11</t>
  </si>
  <si>
    <t>13</t>
  </si>
  <si>
    <t>09</t>
  </si>
  <si>
    <t>10</t>
  </si>
  <si>
    <t>14</t>
  </si>
  <si>
    <t>08</t>
  </si>
  <si>
    <t>12</t>
  </si>
  <si>
    <t>1.1.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</si>
  <si>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</si>
  <si>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 xml:space="preserve">составление и рассмотрение проекта бюджета муниципального, городского округа, утверждение и исполнение бюджета муниципального, городского округа, осуществление контроля за его исполнением, составление и утверждение отчета об исполнении бюджета муниципального, городского округа
</t>
  </si>
  <si>
    <t xml:space="preserve"> установление, изменение и отмена местных налогов и сборов муниципального, городского округа
</t>
  </si>
  <si>
    <t xml:space="preserve">владение, пользование и распоряжение имуществом, находящимся в муниципальной собственности муниципального, городского округа
</t>
  </si>
  <si>
    <t>Федеральный закон от 06.10.2003 № 131-ФЗ "Об общих принципах организации местного самоуправления в Российской Федерации"</t>
  </si>
  <si>
    <t xml:space="preserve">организация в границах муниципального,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t>
  </si>
  <si>
    <t>1) 09.08.2021, не установлен;
2) 02.01.2012, не установлен.</t>
  </si>
  <si>
    <t xml:space="preserve"> осуществление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t>
  </si>
  <si>
    <t xml:space="preserve">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</si>
  <si>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1) Федеральный закон от 06.10.2003 № 131-ФЗ "Об общих принципах организации местного самоуправления в Российской Федерации"
2) Федеральный закон  от 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Приказ Минтранса РФ от 16.11.2012 № 402 "Об утверждении Классификации работ по капитальному ремонту, ремонту и содержанию автомобильных дорог";
4) Федеральный закон от 10.12.1995 № 196-ФЗ "О безопасности дорожного движения"</t>
  </si>
  <si>
    <t>1) п 5, ч1, ст16 
2) в  целом;
3) в  целом;
4) в целом</t>
  </si>
  <si>
    <t>1) 06.10.2003, не установлен
2) 12.11.2007, не установлен;
3) 16.06.2013 - не установлен;
4) 11.12.1995, - до 2027 года.</t>
  </si>
  <si>
    <t xml:space="preserve">обеспечение проживающих в муниципальном,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</si>
  <si>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 xml:space="preserve">создание условий для предоставления транспортных услуг населению и организация транспортного обслуживания населения в границах муниципального, городского округа
</t>
  </si>
  <si>
    <t xml:space="preserve">1) Федеральный закон от 06.10.2003 № 131-ФЗ "Об общих принципах организации местного самоуправления в Российской Федерации";  
2) 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</si>
  <si>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1) п 7, ч1, ст16; 
2) в целом.</t>
  </si>
  <si>
    <t>1) 06.10.2003, не установлен; 
2) 14.07.2015, не установлен.</t>
  </si>
  <si>
    <t xml:space="preserve">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городского округа
</t>
  </si>
  <si>
    <t>1) Федеральный закон от 02.04.2014 N 44-ФЗ "Об участии граждан в охране общественного порядка"
 Глава 4. Правовая и социальная защита народных дружинников и внештатных сотрудников полиции;
2) Федеральный закон от 06.10.2003 № 131-ФЗ "Об общих принципах организации местного самоуправления в Российской Федерации" 
3)  Федеральный закон от 06.03.2006 № 35-ФЗ " О противодействии терроризму"</t>
  </si>
  <si>
    <t>1) гл.4
2) п 7.1, ч1, ст16 
3) в целом</t>
  </si>
  <si>
    <t>1) 03.07.2014, не установлен
2) 06.10.2003, не установлен
3) 10.03.2006, не установлен</t>
  </si>
  <si>
    <t>Закон Тульской области от 10.07.2014 N 2152-ЗТО "О регулировании отдельных вопросов деятельности народных дружин на территории Тульской области"</t>
  </si>
  <si>
    <t>в целом</t>
  </si>
  <si>
    <t>22.07.2014, 
не установлен</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</si>
  <si>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городского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
</t>
  </si>
  <si>
    <t xml:space="preserve"> участие в предупреждении и ликвидации последствий чрезвычайных ситуаций в границах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</si>
  <si>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21.12.1994 № 69-ФЗ "О пожарной безопасности";
3) Федеральный закон от 23.06.1997 № 117-ФЗ "О безопасности гидротехнических сооружений"</t>
  </si>
  <si>
    <t>1) п 8, ч1, ст16 ;
2) в целом;
3) в целом</t>
  </si>
  <si>
    <t xml:space="preserve">1) 06.10.2003,
не установлен;
2) 05.01.1995,
не установлен;
3) 29.07.1997,
не установлен </t>
  </si>
  <si>
    <t xml:space="preserve">1) Закон Тульской области от11.11.2005 № 641 ЗТО "О пожарной безопасности в Тульской области";
2) Постановление правительства Тульской области от 20.11.2012 №  661"О Порядке расходования средств резервного фонда правительства Тульской области"; 
3) Постановление правительства Тульской области от 30.12.2021 N 898 "Об утверждении Положения об использовании бюджетных ассигнований резервного фонда правительства Тульской области, предусмотренных в составе бюджета Тульской области"
                                                                                                                  </t>
  </si>
  <si>
    <t>1) в целом;
2) в целом;
3) в целом.</t>
  </si>
  <si>
    <t>1) 01.01.2006 - не установлен;
2) 27.11.2012 - не установлен;
3) 01.01.2022 - не установлен.</t>
  </si>
  <si>
    <t xml:space="preserve">организация охраны общественного порядка на территории муниципального, городского округа муниципальной милицией
</t>
  </si>
  <si>
    <t xml:space="preserve">предоставление помещения для работы на обслуживаемом административном участке муниципального, городского округа сотруднику, замещающему должность участкового уполномоченного полиции
</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</si>
  <si>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</si>
  <si>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 xml:space="preserve">обеспечение первичных мер пожарной безопасности в границах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</si>
  <si>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18.11.1994 № 69-ФЗ "О пожарной безопасности"</t>
  </si>
  <si>
    <t>1) п. 10, ч. 1, ст. 16
2) в целом</t>
  </si>
  <si>
    <t>1) 06.10.2003, не установлен; 
2) 07.05.1995,
не установлен</t>
  </si>
  <si>
    <t xml:space="preserve"> Закон Тульской области от 11.11.2005 № 641 ЗТО "О пожарной безопасности в Тульской области" </t>
  </si>
  <si>
    <t>01.01.2006 - не установлен</t>
  </si>
  <si>
    <t>1) Постановление администрации города Тулы от 22.10.2012 № 2984 "О добровольной пожарной охране муниципального образования город Тула";
2)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t>
  </si>
  <si>
    <t>1) в целом;
2) в целом</t>
  </si>
  <si>
    <t>1) 07.11.2012 - не установлен;
2) 07.05.2015 - не установлен</t>
  </si>
  <si>
    <t xml:space="preserve">организация мероприятий по охране окружающей среды в границах муниципального, городского округа
</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</si>
  <si>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</si>
  <si>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 xml:space="preserve">1) Федеральный закон от 06.10.2003 № 131-ФЗ "Об общих принципах организации местного самоуправления в Российской Федерации"; 
2) Федеральный закон от 29.12.2012 № 273-ФЗ "Об образовании в Российской Федерации";
3) Федеральный закон от 21.07.2005 № 115-ФЗ
"О концессионных соглашениях"
</t>
  </si>
  <si>
    <t>1) п 13, ч1, ст16 
2) в целом;
3) в целом</t>
  </si>
  <si>
    <t>1) 06.10.2003, не установлен; 
2) 01.09.2013, не установлен;
2) 25.07.2005, не установлен</t>
  </si>
  <si>
    <t xml:space="preserve">создание условий для оказания медицинской помощи населению на территории муниципального, городского округа (за исключением территорий муниципальных,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</si>
  <si>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 xml:space="preserve">создание условий для обеспечения жителей муниципального, городского округа услугами связи, общественного питания, торговли и бытового обслуживания
</t>
  </si>
  <si>
    <t xml:space="preserve">1) Федеральный закон от 06.10.2003 № 131-ФЗ "Об общих принципах организации местного самоуправления в Российской Федерации";
2) Федеральный закон от 28.12.2009 № 381-ФЗ
"Об основах государственного регулирования торговой деятельности в Российской Федерации"
</t>
  </si>
  <si>
    <t>1) п 15, ч1, ст16;
2) в целом</t>
  </si>
  <si>
    <t>1) 06.10.2003, не установлен; 
2) 01.02.2010, не установлен</t>
  </si>
  <si>
    <t xml:space="preserve">1) Постановление администрации г. Тулы от 18.03.2021 № 456
"О размещении нестационарных торговых объектов на территории муниципального образования город Тула"
</t>
  </si>
  <si>
    <t xml:space="preserve">1) в целом                   </t>
  </si>
  <si>
    <t>1) 19.03.2021 не установлен</t>
  </si>
  <si>
    <t xml:space="preserve">организация библиотечного обслуживания населения, комплектование и обеспечение сохранности библиотечных фондов библиотек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</si>
  <si>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Основы законодательства от 09.10.1992 № 3612-1 "Основы законодательства Российской Федерации о культуре"</t>
  </si>
  <si>
    <t>1) п 16, ч1, ст16; 
2) ст. 40</t>
  </si>
  <si>
    <t>1) 06.10.2003, не установлен; 
2) 17.11.1992, не установлен</t>
  </si>
  <si>
    <t>1) Закон Тульской области от 20.12.1995 № 21-ЗТО "О библиотечном деле";
2) Закон Тульской области от 21.12.2018 № 120-ЗТО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а также государственным полномочием по расчету и предоставлению субвенций бюджетам городских и сельских поселений на предоставление мер социальной поддержки работникам муниципальных библиотек, муниципальных музеев и их филиалов"</t>
  </si>
  <si>
    <t>1) 19.01.1996, не установлен;
2) 01.01.2019, не установлен</t>
  </si>
  <si>
    <t>1) в целом;
2) в целом;
3) в целом</t>
  </si>
  <si>
    <t xml:space="preserve">1) 01.01.2011, не установлен;
2) 01.01.2016, не установлен;
3) 31.01.2013 по 27.07.23
</t>
  </si>
  <si>
    <t xml:space="preserve">создание условий для организации досуга и обеспечения жителей муниципального, городского округа услугами организаций культуры
</t>
  </si>
  <si>
    <t>1) п 17, ч1, ст16 ; 
2) ст. 40</t>
  </si>
  <si>
    <t xml:space="preserve">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городском округе
</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</si>
  <si>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городского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городского округа
</t>
  </si>
  <si>
    <t xml:space="preserve">обеспечение условий для развития на территории муниципального,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городского округа
</t>
  </si>
  <si>
    <t xml:space="preserve">создание условий для массового отдыха жителей муниципального, городского округа и организация обустройства мест массового отдыха населения
</t>
  </si>
  <si>
    <t>1)п.20, ч.1, ст.16</t>
  </si>
  <si>
    <t>06.10.2003, не установлен</t>
  </si>
  <si>
    <t xml:space="preserve">формирование и содержание муниципального архива
</t>
  </si>
  <si>
    <t>1) Федеральный закон от 06.10.2003 № 131-ФЗ "Об общих принципах организации местного самоуправления в Российской Федерации";
2) Федеральный закон от 22.10.2004 № 125-ФЗ "Об архивном деле в Российской Федерации"</t>
  </si>
  <si>
    <t>1) п. 22, ч. 1, ст.16
2) в целом</t>
  </si>
  <si>
    <t>1)  06.10.2003, не установлен;
 2) 27.10.2004, не установлен</t>
  </si>
  <si>
    <t>Закон Тульской области от 11.01.2006 № 675-ЗТО "Об архивном деле в Тульской области"</t>
  </si>
  <si>
    <t>17.01.2006, не установлен</t>
  </si>
  <si>
    <t xml:space="preserve">1) Постановление администрации г. Тулы от 04.12.2015 № 6066 "О создании муниципального казенного учреждения "Муниципальный архив"
2) Постановление администрации города Тулы от 17.09.2018 № 3310 "О переименовании муниципального казенного учреждения "Муниципальный архив"         </t>
  </si>
  <si>
    <t>1) 04.12.2015, не установлен
2) 17.09.2018, не установлен</t>
  </si>
  <si>
    <t xml:space="preserve">организация ритуальных услуг и содержание мест захоронения
</t>
  </si>
  <si>
    <t>1) Федеральный закон от 06.10.2003 № 131-ФЗ "Об общих принципах организации местного самоуправления в Российской Федерации"
2) Федеральный закон от 12.01.1996 №8-ФЗ " О погребении и похоронном деле"</t>
  </si>
  <si>
    <t xml:space="preserve">1) п 23, ч1, ст16 ; 
2) в целом; </t>
  </si>
  <si>
    <t xml:space="preserve">1) 06.10.2003, не установлен; 
2) 15.01.1996, не установлен; </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</si>
  <si>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t>
  </si>
  <si>
    <t>утверждение правил благоустройства территории муниципального, городского округа, осуществление муниципального контроля в сфере благоустройства, предметом которого является соблюдение правил благоустройства территории муниципального, городского округа, в том числе требований к обеспечению доступности для инвалидов объектов социальной, инженерной и транспортной инфраструктур и предоставляемых услуг (при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 выявленных в ходе наблюдения за соблюдением обязательных требований (мониторинга безопасности), организация благоустройства территории муниципального, городского округа в соответствии с указанными правилами, а также организация использования, охраны, защиты, воспроизводства городских лесов, лесов особо охраняемых природных территорий, расположенных в границах муниципального, городского округа</t>
  </si>
  <si>
    <t xml:space="preserve">утверждение генеральных планов муниципального, городского округа, правил землепользования и застройки, утверждение подготовленной на основе генеральных планов муниципального,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городского округа, утверждение местных нормативов градостроительного проектирования муниципального, городского округа, ведение информационной системы обеспечения градостроительной деятельности, осуществляемой на территории муниципального, городского округа, резервирование земель и изъятие земельных участков в границах муниципального, городского округа для муниципальных нужд, осуществление муниципального земельного контроля в границах муниципального,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
</t>
  </si>
  <si>
    <t xml:space="preserve">1) Федеральный закон от 06.10.2003 № 131-ФЗ "Об общих принципах организации местного самоуправления в Российской Федерации"; 
2) Федеральный закон от 29.12.2004 №189-ФЗ "О введении в действие Жилищного кодекса Российской Федерации"
3)Федеральный закон от 29.12.2004 №190-ФЗ  Градостроительный кодекс Росийской Федерации  </t>
  </si>
  <si>
    <t>1)п 26, ч1, ст16 
2) статья 16
3) в целом</t>
  </si>
  <si>
    <t>1) 06.10.2003, не установлен;
2) 29.12.2004, не установлен 
3) 30.12.2004</t>
  </si>
  <si>
    <t>Закон Тульской области от 28.11.2019 №118-ЗТО "О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t>
  </si>
  <si>
    <t>10.12.2019, не установлен</t>
  </si>
  <si>
    <t xml:space="preserve">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городского округа, аннулирование таких разрешений, выдача предписаний о демонтаже самовольно установленных рекламных конструкций на территории муниципального, городского округа, осуществляемые в соответствии с Федеральным законом "О рекламе"
</t>
  </si>
  <si>
    <t>1) Федеральный закон от 06.10.2003 № 131-ФЗ "Об общих принципах организации местного самоуправления в Российской Федерации"; 
2) Федеральный закон от 13.03.2006 № 38-ФЗ "О рекламе"</t>
  </si>
  <si>
    <t>1) п 26.1, ч1, ст16;  
2) в целом</t>
  </si>
  <si>
    <t xml:space="preserve">1) 06.10.2003, 
не установлен;                     2) 01.07.2006, не установлен  </t>
  </si>
  <si>
    <t>Решение Тульской городской Думы от 30.10.2019 №3/25 "Об установке и эксплуатации рекламных конструкций в муниципальном образовании город Тула"</t>
  </si>
  <si>
    <t xml:space="preserve"> в целом</t>
  </si>
  <si>
    <t xml:space="preserve"> 01.11.2019, не установлен</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</si>
  <si>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муниципального, городского округа, изменение, аннулирование таких наименований, размещение информации в государственном адресном реестре
</t>
  </si>
  <si>
    <t xml:space="preserve"> организация и осуществление мероприятий по территориальной обороне и гражданской обороне, защите населения и территории муниципального,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t>
  </si>
  <si>
    <t>1) Федеральный закон от 06.10.2003 № 131-ФЗ  "Об общих принципах организации местного самоуправления в Российской Федерации";  
2) Федеральный закон от 12.02.1998 № 28-ФЗ  "О гражданской обороне";
3) Федеральный закон от 21.12.1994 № 68-ФЗ "О защите населения и территорий от чрезвычайных ситуаций природного и техногенного характера";
4) Федеральный закон от 18.11.1994 № 69-ФЗ "О пожарной безопасности"</t>
  </si>
  <si>
    <t>1) п. 10, п. 28,  ч. 1, ст. 16; 
2 )п. 2, ст.8,
 п.3 ст. 18; 
3) ст.24,25;
4) в целом</t>
  </si>
  <si>
    <t>1) 06.10.2003, не установлен; 
2) 19.02.1998, не установлен;
3) 24.12.1994, не установлен;
4) 05.01.1995,
не установлен</t>
  </si>
  <si>
    <t xml:space="preserve">1) Закон Тульской области от 02.02.1998 №75-ЗТО "О защите населения  и территорий от чрезвычайных ситуаций природного и техногенного характера в Тульской области" ;
2)  Закон Тульской области от 11.11.2005 № 641 ЗТО "О пожарной безопасности в Тульской области" </t>
  </si>
  <si>
    <t>1) 18.02.1998, 
не установлен;
2) 01.01.2006           не установлен</t>
  </si>
  <si>
    <t xml:space="preserve">создание, содержание и организация деятельности аварийно-спасательных служб и (или) аварийно-спасательных формирований на территории муниципального, городского округа
</t>
  </si>
  <si>
    <t>Федеральный закон от 06.10.2003 № 131-ФЗ  "Об общих принципах организации местного самоуправления в Российской Федерации"</t>
  </si>
  <si>
    <t xml:space="preserve"> п 29, ч1, ст16</t>
  </si>
  <si>
    <t>Распоряжение правительства Тульской области от 06.07.2018 № 433-р "Об организации функционирования органов повседневного управления территориальной подсистемы единой государственной системы предупреждения и ликвидации чрезвычайных ситуаций Тульской области"</t>
  </si>
  <si>
    <t>06.07.2018, не установлен.</t>
  </si>
  <si>
    <t>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t>
  </si>
  <si>
    <t>01.01.2011, не установлен</t>
  </si>
  <si>
    <t>создание, развитие и обеспечение охраны лечебно-оздоровительных местностей и курортов местного значения на территории муниципального, городского округа, а также осуществление муниципального контроля в области охраны и использования особо охраняемых природных территорий местного значения</t>
  </si>
  <si>
    <t xml:space="preserve">1)п. 31, ч1, ст. 16; 
2) в целом;
3) в целом. </t>
  </si>
  <si>
    <t>1) 06.10.2003, не установлен; 
2) 05.03.1997, не установлен;
3) 24.12.1996, не установлен</t>
  </si>
  <si>
    <t>Постановление администрации города Тулы от 28.07.2009 № 7С "Об утверждении Положения об учебном пункте гражданской обороны администрации города Тулы"</t>
  </si>
  <si>
    <t xml:space="preserve">в целом </t>
  </si>
  <si>
    <t xml:space="preserve">28.07.2009, не установлен </t>
  </si>
  <si>
    <t xml:space="preserve"> осуществление мероприятий по обеспечению безопасности людей на водных объектах, охране их жизни и здоровья
</t>
  </si>
  <si>
    <t>1)Федеральный закон от 06.10.2003 № 131-ФЗ  "Об общих принципах организации местного самоуправления в Российской Федерации";                                                                                              2) Постановление правительства Российской Федерации от 14.12.2006 № 769 "О порядке утверждения правил охраны жизни людей на водных объектах"</t>
  </si>
  <si>
    <t>1) п. 32 , ч. 1, ст. 16;
2) в целом</t>
  </si>
  <si>
    <t>1) 06.10.2003, не установлен;
2) 01.01.2007, не установлен</t>
  </si>
  <si>
    <t xml:space="preserve">1) в целом;
2) в целом;                         3) в целом
</t>
  </si>
  <si>
    <t xml:space="preserve">создание условий для развития сельскохозяйственного производства,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(волонтерству)
</t>
  </si>
  <si>
    <t>1) Федеральный закон от 06.10.2003 № 131-ФЗ "Об общих принципах организации местного самоуправления в Российской Федерации"; 
2) Федеральный закон от 24.07.2007 № 209-ФЗ "О развитии малого и среднего предпринимательства в Российской Федерации"</t>
  </si>
  <si>
    <t>1)  п 33, ч1, ст16; 
2) в целом</t>
  </si>
  <si>
    <t>1) 06.10.2003, не установлен; 
2) 01.01.2008, не установлен</t>
  </si>
  <si>
    <t>Закон Тульской области от 07.10.2008 № 1089-ЗТО "О развитии малого и среднего предпринимательства в Тульской области"</t>
  </si>
  <si>
    <t>09.10.2008, не установлен</t>
  </si>
  <si>
    <r>
      <rPr>
        <sz val="9"/>
        <rFont val="Times New Roman"/>
        <family val="1"/>
        <charset val="204"/>
      </rPr>
      <t xml:space="preserve">1) Постановление администрации г. Тулы от 11.06.2021 №1117 "Об утверждении Положения о муниципальных грантах и порядке их предоставления из бюджета муниципального образования город Тула социально ориентированным некомерческим организациям для осуществления социально значимых
программ, мероприятий и общественно-гражданских инициатив в муниципальном образовании город Тула;
2) Постановление администрации г. Тулы от 18.06.2021 №1136 "Об утверждении положения о муниципальных грантах и порядке их предоставления из бюджета муниципального образования город Тула территориальным общественным самоуправлениям для осуществления социально значимых программ, мероприятий
и общественно-гражданских инициатив в муниципальном образовании город Тула"; 
3) Постановление администрации г. Тулы от 22.06.2021 № 1157
"Об утверждении Порядка предоставления субсидий юридическим лицам (за исключением субсидий муниципальным учреждениям), индивидуальным предпринимателям, физическим лицам на субсидирование (возмещение) затрат или части затрат субъектов малого и среднего предпринимательства"
</t>
    </r>
    <r>
      <rPr>
        <sz val="9"/>
        <color indexed="10"/>
        <rFont val="Times New Roman"/>
        <family val="1"/>
        <charset val="204"/>
      </rPr>
      <t xml:space="preserve"> </t>
    </r>
  </si>
  <si>
    <t>1) 01.01.2021 - не установлен;
2) 01.01.2021 - не установлен;                         3) 01.01.2021 - не установлен</t>
  </si>
  <si>
    <t xml:space="preserve">организация и осуществление мероприятий по работе с детьми и молодежью в муниципальном, городском округе
</t>
  </si>
  <si>
    <t xml:space="preserve"> п 34, ч1, ст16</t>
  </si>
  <si>
    <t>Закон Тульской области от 16.07.2012 № 1788-ЗТО "О регулировании отдельных отношений в сфере государственной молодежной политики в Тульской области"</t>
  </si>
  <si>
    <t>30.07.2012, не установлен</t>
  </si>
  <si>
    <t xml:space="preserve">1) Постановление администрации г. Тулы от 20.12.2010 N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 "Об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t>
  </si>
  <si>
    <t>1) в целом; 
2) в целом</t>
  </si>
  <si>
    <t>1) 01.01.2011, не установлен;
2) 01.01.2016, не установлен</t>
  </si>
  <si>
    <t xml:space="preserve">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t>
  </si>
  <si>
    <t xml:space="preserve">оказание поддержки гражданам и их объединениям, участвующим в охране общественного порядка, создание условий для деятельности народных дружин
</t>
  </si>
  <si>
    <t xml:space="preserve">осуществление муниципального лесного контроля
</t>
  </si>
  <si>
    <t xml:space="preserve">обеспечение выполнения работ, необходимых для создания искусственных земельных участков для нужд муниципального,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
</t>
  </si>
  <si>
    <t xml:space="preserve">осуществление мер по противодействию коррупции в границах муниципального, городского округа
</t>
  </si>
  <si>
    <t xml:space="preserve">организация в соответствии с Федеральным законом от 24 июля 2007 года N 221-ФЗ "О кадастровой деятельности" выполнения комплексных кадастровых работ и утверждение карты-плана территории
</t>
  </si>
  <si>
    <t>1.2.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t>
  </si>
  <si>
    <t xml:space="preserve">принятие устава муниципального образования и внесение в него изменений и дополнений, издание муниципальных правовых актов
</t>
  </si>
  <si>
    <t>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t>
  </si>
  <si>
    <t>1)  п 1, ч1, ст17; 
2) в целом</t>
  </si>
  <si>
    <t>1) 06.10.2003, не установлен;  
2) 01.06.2007, не установлен</t>
  </si>
  <si>
    <t xml:space="preserve"> Закон Тульской области от 11.11.2005 № 639-ЗТО "О межбюджетных отношениях между органами государственной власти Тульской области и органами местного самоуправления муниципальных образований Тульской области"</t>
  </si>
  <si>
    <t xml:space="preserve"> 01.01.2006, не установлен</t>
  </si>
  <si>
    <t xml:space="preserve">в целом
</t>
  </si>
  <si>
    <t xml:space="preserve">установление официальных символов муниципального образования
</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</si>
  <si>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</si>
  <si>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ст17</t>
  </si>
  <si>
    <t xml:space="preserve">Постановление администрации г. Тулы от 20.12.2010 №3971"Об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t>
  </si>
  <si>
    <t xml:space="preserve">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</si>
  <si>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 xml:space="preserve">полномочиями по организации теплоснабжения, предусмотренными Федеральным законом "О теплоснабжении"
</t>
  </si>
  <si>
    <t xml:space="preserve">полномочиями в сфере водоснабжения и водоотведения, предусмотренными Федеральным законом "О водоснабжении и водоотведении"
</t>
  </si>
  <si>
    <t xml:space="preserve">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</si>
  <si>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</si>
  <si>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 xml:space="preserve">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</si>
  <si>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</si>
  <si>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 xml:space="preserve">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
</t>
  </si>
  <si>
    <t xml:space="preserve">осуществление международных и внешнеэкономических связей в соответствии с федеральными законами
</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</si>
  <si>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</si>
  <si>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ст17</t>
  </si>
  <si>
    <t>Постановление администрации г. Тулы от 02.09.2016 №3937 "Об утверждении Положения об организации дополнительного профессионального образования муниципальных служащих администрации города Тулы"</t>
  </si>
  <si>
    <t>02.09.2016, не установлен</t>
  </si>
  <si>
    <t xml:space="preserve">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</si>
  <si>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1) 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</si>
  <si>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 xml:space="preserve">1) в целом;
2) п 8.2, ч1, ст17 </t>
  </si>
  <si>
    <t>1) 27.11.2009, не установлен; 
2) 06.10.2003, не установлен</t>
  </si>
  <si>
    <t xml:space="preserve">иными полномочиями в соответствии с настоящим Федеральным законом, уставами муниципальных образований
</t>
  </si>
  <si>
    <t>1) п 9, ч1, ст17; 
2) в целом</t>
  </si>
  <si>
    <t xml:space="preserve">1.3.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</si>
  <si>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
в том числе:</t>
  </si>
  <si>
    <t xml:space="preserve">создание музеев муниципального округа, городского округа
</t>
  </si>
  <si>
    <t>1) п 1, ч1, ст16.1; 
2) ст. 40</t>
  </si>
  <si>
    <t>Закон Тульской области от 19.03.1999 № 121-ЗТО "О музеях и музейном деле в Тульской области"</t>
  </si>
  <si>
    <t>31.03.1999 - не установлен</t>
  </si>
  <si>
    <t>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t>
  </si>
  <si>
    <t xml:space="preserve">создание муниципальных образовательных организаций высшего образования
</t>
  </si>
  <si>
    <t xml:space="preserve">участие в осуществлении деятельности по опеке и попечительству
</t>
  </si>
  <si>
    <t xml:space="preserve">оздание условий для осуществления деятельности, связанной с реализацией прав местных национально-культурных автономий на территориях муниципального округа, городского округа
</t>
  </si>
  <si>
    <t xml:space="preserve">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территориях муниципального округа, городского округа
</t>
  </si>
  <si>
    <t xml:space="preserve">создание муниципальной пожарной охраны
</t>
  </si>
  <si>
    <t xml:space="preserve">создание условий для развития туризма
</t>
  </si>
  <si>
    <t>п.9, ч.1, ст.16.1</t>
  </si>
  <si>
    <t xml:space="preserve"> 06.10.2003, не установлен</t>
  </si>
  <si>
    <t xml:space="preserve">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
</t>
  </si>
  <si>
    <t xml:space="preserve">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
</t>
  </si>
  <si>
    <t xml:space="preserve">осуществление мероприятий, предусмотренных Федеральным законом "О донорстве крови и ее компонентов"
</t>
  </si>
  <si>
    <t xml:space="preserve">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
</t>
  </si>
  <si>
    <t xml:space="preserve">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
</t>
  </si>
  <si>
    <t xml:space="preserve">осуществление деятельности по обращению с животными без владельцев, обитающими на территориях муниципального округа,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</si>
  <si>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27.12.2018 № 498-ФЗ
"Об ответственном обращении с животными и о внесении изменений в отдельные законодательные акты Российской Федерации";
3) Закон Российской Федерации от 14.05.1993 № 4979-1 «О ветеринарии»;</t>
  </si>
  <si>
    <t>1)п 15, ч1, ст16.1; 
2) ст8;
3) в целом.</t>
  </si>
  <si>
    <t>1) 06.10.2003, не установлен;
2) 27.12.2018, не установлен;
3) 17.06.1993. не установлен</t>
  </si>
  <si>
    <t>Закон Тульской области от 03.06.2013 № 1952-ЗТО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t>
  </si>
  <si>
    <t xml:space="preserve">01.07.2013, не установлен </t>
  </si>
  <si>
    <t xml:space="preserve"> 04</t>
  </si>
  <si>
    <t xml:space="preserve">05 </t>
  </si>
  <si>
    <t xml:space="preserve">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</si>
  <si>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</si>
  <si>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 xml:space="preserve">осуществление мероприятий по защите прав потребителей, предусмотренных Законом Российской Федерации от 7 февраля 1992 года № 2300-1 "О защите прав потребителей"
</t>
  </si>
  <si>
    <t>совершение нотариальных действий, предусмотренных законодательством, в случае отсутствия во входящем в состав территории муниципального округа, городского округа и не являющемся его административным центром населенном пункте нотариуса</t>
  </si>
  <si>
    <t xml:space="preserve"> оказание содействия в осуществлении нотариусом приема населения в соответствии с графиком приема населения, утвержденным нотариальной палатой субъекта Российской Федерации
</t>
  </si>
  <si>
    <t xml:space="preserve">предоставление сотруднику, замещающему должность участкового уполномоченного полиции, и членам его семьи жилого помещения на период замещения сотрудником указанной должности
</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</si>
  <si>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</si>
  <si>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единовременная выплата  при рождении ребенка</t>
  </si>
  <si>
    <t>п2 ст16.1</t>
  </si>
  <si>
    <t xml:space="preserve"> 06.10.2003,
 не установлен</t>
  </si>
  <si>
    <t>Решение Тульской городской Думы от 28.11.2012 №53/1160 "О единовременной выплате при рождении ребенка"</t>
  </si>
  <si>
    <t>04.12.2012, не установлен</t>
  </si>
  <si>
    <t>предоставление средств муниципального материнского капитала</t>
  </si>
  <si>
    <t xml:space="preserve"> Федеральный закон от 06.10.2003 № 131-ФЗ "Об общих принципах организации местного самоуправления в Российской Федерации"</t>
  </si>
  <si>
    <t>Решение Тульской городской Думы от 28.01.2015 N 7/151 "О действии решения Собрания представителей муниципального образования Ленинский район от 21.06.2013 N 52-9 "Об утверждении Положения о предоставлении средств муниципального материнского капитала для семей при рождении второго и последующих детей в муниципальном образовании Ленинский район"</t>
  </si>
  <si>
    <t>30.01.2015, не установлен</t>
  </si>
  <si>
    <t>на мероприятия по обеспечению жильем молодых семей</t>
  </si>
  <si>
    <t xml:space="preserve">1) Приказ Минстроя России от 16.03.2020 №124/пр "Об утверждении формы заявки об участии в мероприятии по обеспечению жильем молодых семей ведомственной целевой программе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и формы сводного списка молодых семей - участников мероприятия, изъявивших желание получить социальную выплату в планируемом году"
</t>
  </si>
  <si>
    <t xml:space="preserve">1) в целом;
</t>
  </si>
  <si>
    <t>1) 25.04.2020, не установлен</t>
  </si>
  <si>
    <t>1) Постановление правительства Тульской области от 16.09.2019 N 426 "Об утверждении Порядка формирования органами местного самоуправления Тульской области списков молодых семей - участников мероприятия "Обеспечение жильем молодых семей" подпрограммы "Доступное жилье" государственной программы Тульской области "Обеспечение доступным и комфортным жильем населения Тульской области";
2) Постановление администрации Тульской области от 12.10.2006 №507 "Об утверждении Положения о порядке и условиях признания молодой семьи имеющей достаточные доходы, позволяющие получить кредит, либо иные денежные средства для оплаты расчетной (средней) стоимости жилья в части, превышающей размер предоставляемой социальной выплаты"</t>
  </si>
  <si>
    <t>1) п.1;
2) п.1</t>
  </si>
  <si>
    <t>1) 27.09.2019, не установлен;
2) 05.11.2006, не установлен</t>
  </si>
  <si>
    <t xml:space="preserve"> Постановление администрации г. Тулы от 18.03.2010 №903 "Об утверждении Положения об организации работы по реализации подпрограммы "Обеспечение жильем молодых семей в муниципальном образовании город Тула" муниципальной программы муниципального образования город Тула "Обеспечение доступным, комфортным жильем отдельных категорий граждан муниципального образования город Тула" </t>
  </si>
  <si>
    <t>25.03.2010, не установлен</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</si>
  <si>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</si>
  <si>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обслуживание муниципального долга</t>
  </si>
  <si>
    <t xml:space="preserve">Федеральный закон от 06.10.2003№ 131-ФЗ "Об общих принципах организации местного самоуправления в Российской Федерации" </t>
  </si>
  <si>
    <t>п. 9, ч. 1, ст. 17</t>
  </si>
  <si>
    <t>Постановление администрации города Тулы от 17.10.2014 № 3359  "Об утверждении методики расчета долговой нагрузки на бюджет муниципального образования город Тула с учетом действующих и принимаемых обязательств, методики расчета объема возможного привлечения долговых обязательств с учетом их влияния на долговую нагрузку бюджета муниципального образования город Тула, методики управления рисками, связанными с долговыми обязательствами муниципального образования город Тула"</t>
  </si>
  <si>
    <t>17.10.2014,
не установлен</t>
  </si>
  <si>
    <t>1.4.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</si>
  <si>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1.4.1. за счет субвенций, предоставленных из федерального бюджета или бюджета субъекта Российской Федерации, всего
в том числе:</t>
  </si>
  <si>
    <t>осуществление государственных полномочий по реализации Федерального закона "О присяжных заседателях федеральных судов общей юрисдикции в Российской Федерации"</t>
  </si>
  <si>
    <t>Федеральный закон от 20.08.2004 № 113-ФЗ "О присяжных заседателях федеральных судов общей юрисдикции в Российской Федерации"</t>
  </si>
  <si>
    <t>23.08.2004, не установлен</t>
  </si>
  <si>
    <t>Постановление правительства Тульской области от 26.06.2012 №272 "О составлении списков кандидатов в присяжные заседатели Тульской области на период с 2013 по 2016 годы"</t>
  </si>
  <si>
    <t>05.07.2012, не установлен</t>
  </si>
  <si>
    <t>ст. 19,20</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</si>
  <si>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</si>
  <si>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 Закон Тульской области от 07.12.2005 № 655-ЗТО  "Об административных комиссиях в Тульской области и о наделении органов местного самоуправления отдельными государственными полномочиями по созданию административных комиссий";
2) Закон Тульской области от 07.12.2005 № 657-ЗТО "О комиссиях по делам несовершеннолетних и защите их прав в Тульской области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t>
  </si>
  <si>
    <t>1) 01.01.2006, не установлен;
2) 01.01.2006, не установлен</t>
  </si>
  <si>
    <t>1) Постановление администрации г. Тулы от 26.03.2018 N 1016
"О создании административной комиссии муниципального образования город Тула";
2) Постановление главы администрации г. Тулы от 01.10.2021 №1442 "Об образовании и утверждении состава муниципальных комиссий по делам несовершеннолетних и защите их прав муниципального образования город  Тула"</t>
  </si>
  <si>
    <t>1)в целом;
2) в целом</t>
  </si>
  <si>
    <t>1)26.03.2018, не установлен;
2) 01.10.2021, не установлен</t>
  </si>
  <si>
    <t>осуществление государственных полномочий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</si>
  <si>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1) Закон Тульской области от 30.09.2013 № 1989-ЗТО "Об образовании"; 
2) Закон Тульской области от 24.12.2010 № 1524-ЗТО "О наделении органов местного самоуправления государственным полномочием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</si>
  <si>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1) в целом;  
2) в целом</t>
  </si>
  <si>
    <t>1) 14.10.2013, не установлен; 
2) 01.01.2011, не установлен</t>
  </si>
  <si>
    <t>Постановление администрации г. Тулы от 16.02.2012 № 304 "О принятии государственных полномочий по дополнительному финансовому обеспечению мероприятий по организации питания, обеспечения молоком и молочными продуктами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</si>
  <si>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 xml:space="preserve"> 01.01.2012, не установлен</t>
  </si>
  <si>
    <t>осуществление государственных полномочий по выплате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реализующие образовательную программу дошкольного образования"</t>
  </si>
  <si>
    <t>Закон Тульской области от 03.12.2010 № 1518-ЗТО "О наделении органов местного самоуправления государственным полномочием по выплате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реализующие образовательную программу дошкольного образования"</t>
  </si>
  <si>
    <t>20.12.2010, не установлен</t>
  </si>
  <si>
    <t xml:space="preserve"> Постановление администрации г. Тулы от 21.03.2011 № 643  "О принятии государственного полномочия по выплате компенсации части платы, взимаемой с родителей (законных представителей) за содержание ребенка в 
образовательных организациях (за исключением государственных 
образовательных учреждений Тульской области), реализующих основную 
общеобразовательную программу дошкольного образования"</t>
  </si>
  <si>
    <t>21.03.2011, не установлен</t>
  </si>
  <si>
    <t>осуществление государственных полномочий по предоставлению мер социальной поддержки работникам муниципальных библиотек, муниципальных музеев и их филиалов</t>
  </si>
  <si>
    <t>Закон Тульской области от 21.12.2018 № 120-ЗТО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а также государственным полномочием по расчету и предоставлению субвенций бюджетам городских и сельских поселений на предоставление мер социальной поддержки работникам муниципальных библиотек, муниципальных музеев и их филиалов"</t>
  </si>
  <si>
    <t xml:space="preserve">в целом;
</t>
  </si>
  <si>
    <t>01.01.2019, не установлен</t>
  </si>
  <si>
    <t xml:space="preserve"> Постановление администрации г. Тулы от 27.10.2011 № 2861 "О принятии государственных полномочий по предоставлению мер социальной поддержки работникам муниципальных библиотек, муниципальных музеев и их филиалов"</t>
  </si>
  <si>
    <t>27.10.2011, не установлен</t>
  </si>
  <si>
    <t>осуществление государственных полномочий по предоставлению мер социальной поддержки педагогическим и иным работникам"</t>
  </si>
  <si>
    <t xml:space="preserve"> Закон Тульской области от 01.04.2011 № 1556-ЗТО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t>
  </si>
  <si>
    <t>1) 18.04.2011, не установлен</t>
  </si>
  <si>
    <t>Постановление администрации г. Тулы от 14.10.2011 № 2771 "О принятии государственных полномочий по предоставлению мер социальной поддержки педагогическим и иным работникам"</t>
  </si>
  <si>
    <t>14.10.2011, не установлен</t>
  </si>
  <si>
    <t>осуществление государственных полномочий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</si>
  <si>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Федеральный закон от 29.12.2012 № 273-ФЗ "Об образовании в Российской Федерации"</t>
  </si>
  <si>
    <t>01.09.2013, не установлен</t>
  </si>
  <si>
    <t>Закон Тульской области от 26.11.2013 № 2034-ЗТО "О наделении органов местного самоуправления государственным полномочием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</si>
  <si>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01.01.2014, не установлен</t>
  </si>
  <si>
    <t>Постановление администрации г. Тулы от 15.01.2014 № 75 "О принятии государственного полномочия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</si>
  <si>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</si>
  <si>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Закон Тульской области от 11.11.2005 № 639-ЗТО "О межбюджетных отношениях между органами государственной власти Тульской области и органами местного самоуправления муниципальных образований Тульской области"</t>
  </si>
  <si>
    <t>01.01.2006, не установлен</t>
  </si>
  <si>
    <t>Постановление администрации г. Тулы от 18.09.2015 №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t>
  </si>
  <si>
    <t xml:space="preserve"> в целом;</t>
  </si>
  <si>
    <t xml:space="preserve"> 01.01.2016, не установлен</t>
  </si>
  <si>
    <t>на реализацию федеральных законов "О ветеранах" и "О социальной защите инвалидов в Российской Федерации"</t>
  </si>
  <si>
    <t>1) Федеральный закон от 24.11.1995 № 181-ФЗ "О социальной защите инвалидов в Российской Федерации"; 
2) Постановление Правительства РФ от 15.10.2005 №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 инвалидов"; 
3) Федеральный закон от 12.01.1995 № 5-ФЗ  "О ветеранах"; 
4) Указ Президента РФ от 07.05.2008 № 714 "Об обеспечении жильем ветеранов Великой Отечественной войны 1941-1945 годов"</t>
  </si>
  <si>
    <t>1) в целом; 
2) в целом; 
3) в целом; 
4) в целом</t>
  </si>
  <si>
    <t>1) 27.11.1995, не установлен; 
2) 01.11.2005, не установлен; 
3) 16.01.1995, не установлен; 
4) 07.05.2008, не установлен</t>
  </si>
  <si>
    <t>1) Закон Тульской области от 03.12.2010 № 1516-ЗТО "О наделении органов местного самоуправления государственными полномочиями по обеспечению жильем отдельных категорий жителей Тульской области";
2) Закон Тульской области от 28.04.2016 N 34-ЗТО "О дополнительном обеспечении финансовыми средствами государственных полномочий Российской Федерации по обеспечению жильем инвалидов Великой Отечественной войны, ветеранов Великой Отечественной войны и членов семей погибших (умерших) инвалидов Великой Отечественной войны, участников Великой Отечественной войны"</t>
  </si>
  <si>
    <t xml:space="preserve">1) в целом;
2) в целом
</t>
  </si>
  <si>
    <t xml:space="preserve">1) 01.01.2011, не установлен; 
2) 27.05.2016 - не установлен
</t>
  </si>
  <si>
    <t xml:space="preserve"> Постановление администрации г. Тулы от 11.02.2010 N 570 "Об утверждении Положения об организации работы по ведению учета в качестве нуждающихся в улучшении жилищных условий ветеранов Великой Отечественной войны, членов семей погибших (умерших) инвалидов и участников Великой Отечественной войны с целью предоставления мер социальной поддержки по обеспечению жильем"</t>
  </si>
  <si>
    <t>18.02.2010, не установлен</t>
  </si>
  <si>
    <t xml:space="preserve">на реализацию Закона Тульской области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 </t>
  </si>
  <si>
    <t xml:space="preserve">1) Федеральный закон от 06.10.2003 № 131-ФЗ "Об общих принципах организации местного самоуправления в Российской Федерации";
2) Закон Российской Федерации от 14.05.1993 № 4979-1 «О ветеринарии»;
3) Федеральный закон от 27.12.2018 N 498-ФЗ
"Об ответственном обращении с животными и о внесении изменений в отдельные законодательные акты Российской Федерации"
</t>
  </si>
  <si>
    <t>1) п 15, ч1,        ст. 16.1;
2) в целом;
3) ст. 8</t>
  </si>
  <si>
    <t>1) 06.10.2003, не установлен;
2) 17.06.1993. не установлен;
3) 27.12.2018, не установлен</t>
  </si>
  <si>
    <t>1) Постановление правительства Тульской области от 30.12.2019 N 697 "Об утверждении Порядка осуществления деятельности по обращению с животными без владельцев на территории Тульской области";
2) Закон Тульской области от 03.06.2013 № 1952-ЗТО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t>
  </si>
  <si>
    <t xml:space="preserve">1) в целом; 
2) в целом 
</t>
  </si>
  <si>
    <t xml:space="preserve">1) 01.01.2020, не установлен;
2) 01.07.2013, не установлен </t>
  </si>
  <si>
    <t xml:space="preserve">Постановление администрации города Тулы от 26.09.2016 №4267 "Об исполнении государственных полномочий, переданных Законом Тульской области  от 03.06.2013 №1952-ЗТО "О наделении органов местного самоуправления в Тульской области государственными полномочиями по организации проведения на территории Тульской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t>
  </si>
  <si>
    <t>01.01.2016,
не установлен</t>
  </si>
  <si>
    <t xml:space="preserve">на реализацию Закона Тульской области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 </t>
  </si>
  <si>
    <t xml:space="preserve">Федеральный закон от 29.12.2012 № 273-ФЗ
"Об образовании в Российской Федерации"
</t>
  </si>
  <si>
    <t>01.09.2013,
 не установлен</t>
  </si>
  <si>
    <t>Закон Тульской области от 30.11.2015 № 2384-ЗТО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t>
  </si>
  <si>
    <t>12.12.2015, не установлен</t>
  </si>
  <si>
    <t>на реализацию Закона  Тульской области "О наделении органов местного самоуправления отдельным государственным полномочием по осуществлению уведомительной регистрации коллективных договоров"</t>
  </si>
  <si>
    <t>ст. 19, 20</t>
  </si>
  <si>
    <t xml:space="preserve">Закон Тульской области от 25.10.2018 № 76-ЗТО
"О наделении органов местного самоуправления отдельным государственным полномочием по осуществлению уведомительной регистрации коллективных договоров"
</t>
  </si>
  <si>
    <t>Постановление администрации города Тулы от 07.11.2018 № 4071 "О принятии отдельного государственного полномочия по осуществлению уведомительной регистрации коллективных договоров"</t>
  </si>
  <si>
    <t>на реализацию Закона Тульской области "О наделении огранов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 инвалидов, обучающихся по основным общеобразовательным программам на дому</t>
  </si>
  <si>
    <t xml:space="preserve">Закон Тульской области от 29.10.2021 № 112-ЗТО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детей-инвалидов, обучающихся по основным общеобразовательным программам на дому"
</t>
  </si>
  <si>
    <t>09.11.2021 не установлен</t>
  </si>
  <si>
    <t>на осуществление государственного полномочия по предоставлению путевок в санаторно-оздоровительные детские лагеря отдельным категориям граждан</t>
  </si>
  <si>
    <t xml:space="preserve">Закон Тульской области от 30.04.2021 № 44-ЗТО
"О наделении органов местного самоуправления государственным полномочием по предоставлению путевок в санаторно-оздоровительные детские лагеря отдельным категориям граждан"
</t>
  </si>
  <si>
    <t>на 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t>
  </si>
  <si>
    <t xml:space="preserve">Закон Тульской области от 21.07.2023 № 45-ЗТО
"О наделении органов местного самоуправления государственными полномочиями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
</t>
  </si>
  <si>
    <t>24.07.2023  не установлен</t>
  </si>
  <si>
    <t>1.4.2 за счет собственных доходов и источников финансирования дефицита бюджета городского округа, всего</t>
  </si>
  <si>
    <t>дополнительное финансовое обеспечение переданных полномочий</t>
  </si>
  <si>
    <t>1.5.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</si>
  <si>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1.5.1. по предоставлению субсидий в бюджет субъекта Российской Федерации, всего</t>
  </si>
  <si>
    <t>ст. 17, ч. 1, п. 9</t>
  </si>
  <si>
    <t>06.10.2003,
не установлен</t>
  </si>
  <si>
    <t>ст.16</t>
  </si>
  <si>
    <t>01.01.2006,
не установлен</t>
  </si>
  <si>
    <t>1.5.2. по предоставлению иных межбюджетных трансфертов, всего
в том числе:</t>
  </si>
  <si>
    <t>…</t>
  </si>
  <si>
    <t>Итого расходных обязательств муниципального образования город Тула</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</si>
  <si>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</si>
  <si>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установление, изменение и отмена местных налогов и сборов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</si>
  <si>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</si>
  <si>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</si>
  <si>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осуществление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</si>
  <si>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</si>
  <si>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</si>
  <si>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</si>
  <si>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</si>
  <si>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t>
  </si>
  <si>
    <t>участие в предупреждении и ликвидации последствий чрезвычайных ситуаций в границах городского округа</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</si>
  <si>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</si>
  <si>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</si>
  <si>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</si>
  <si>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</si>
  <si>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</si>
  <si>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</si>
  <si>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</si>
  <si>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</si>
  <si>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</si>
  <si>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</si>
  <si>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</si>
  <si>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</si>
  <si>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</si>
  <si>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</si>
  <si>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</si>
  <si>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организация ритуальных услуг и содержание мест захоронения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</si>
  <si>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</si>
  <si>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</si>
  <si>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</si>
  <si>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</si>
  <si>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</si>
  <si>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</si>
  <si>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муниципального, городского округа, а также осуществление муниципального контроля в области охраны и использования особо охраняемых природных территорий местного значения;</t>
  </si>
  <si>
    <t>осуществление мероприятий по обеспечению безопасности людей на водных объектах, охране их жизни и здоровья</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</si>
  <si>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t>
  </si>
  <si>
    <t>организация и осуществление мероприятий по работе с детьми и молодежью в городском округе</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</si>
  <si>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</si>
  <si>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</si>
  <si>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</si>
  <si>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</si>
  <si>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</si>
  <si>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t>
  </si>
  <si>
    <t>1.2.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t>
  </si>
  <si>
    <t>установление официальных символов муниципального образования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</si>
  <si>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</si>
  <si>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</si>
  <si>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полномочия по организации теплоснабжения, предусмотренными Федеральным законом "О теплоснабжении"</t>
  </si>
  <si>
    <t>полномочиями в сфере водоснабжения и водоотведения, предусмотренными Федеральным законом "О водоснабжении и водоотведении"</t>
  </si>
  <si>
    <t xml:space="preserve">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</si>
  <si>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</si>
  <si>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</si>
  <si>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</si>
  <si>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t>
  </si>
  <si>
    <t>осуществление международных и внешнеэкономических связей в соответствии с федеральными законами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</si>
  <si>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</si>
  <si>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t>
  </si>
  <si>
    <t>иные полномочия в соответствии с настоящим Федеральным законом, уставами муниципальных образований</t>
  </si>
  <si>
    <t xml:space="preserve">1.3.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t>
  </si>
  <si>
    <t>создание музеев городского округа</t>
  </si>
  <si>
    <t>создание муниципальных образовательных организаций высшего образования</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</si>
  <si>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</si>
  <si>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</si>
  <si>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</si>
  <si>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</si>
  <si>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</si>
  <si>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</si>
  <si>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t>
  </si>
  <si>
    <t>осуществление мероприятий, предусмотренных Федеральным законом "О донорстве крови и ее компонентов"</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</si>
  <si>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</si>
  <si>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</si>
  <si>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городского округа</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</si>
  <si>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</si>
  <si>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</si>
  <si>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</si>
  <si>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1.4.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</si>
  <si>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t>
  </si>
  <si>
    <t>осуществление государственных полномочий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t>
  </si>
  <si>
    <t>осуществление государственных полномочий по выплате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t>
  </si>
  <si>
    <t>осуществление государственных полномочий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</si>
  <si>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t>
  </si>
  <si>
    <t>на реализацию Закона Тульской области "О наделении органов местного самоуправления в Тульской области государственными полномочиями по организации проведения на территории Тульской области мероприятий по предупреждению и ликвидации болезней животных, их л</t>
  </si>
  <si>
    <t>на реализацию Закона Тульской области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t>
  </si>
  <si>
    <t>1.5.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t>
  </si>
  <si>
    <t xml:space="preserve"> 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</si>
  <si>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 xml:space="preserve">редоставление помещения для работы на обслуживаемом административном участке муниципального, городского округа сотруднику, замещающему должность участкового уполномоченного полиции
</t>
  </si>
  <si>
    <t xml:space="preserve">осуществление мероприятий по обеспечению безопасности людей на водных объектах, охране их жизни и здоровья
</t>
  </si>
  <si>
    <t xml:space="preserve"> осуществление муниципального лесного контроля
</t>
  </si>
  <si>
    <t xml:space="preserve"> осуществление международных и внешнеэкономических связей в соответствии с федеральными законами
</t>
  </si>
  <si>
    <t xml:space="preserve"> создание муниципальных образовательных организаций высшего образования
</t>
  </si>
  <si>
    <t>на реализацию Закона Тульской области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t>
  </si>
  <si>
    <t xml:space="preserve"> 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</si>
  <si>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муниципальном,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</si>
  <si>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</si>
  <si>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утверждение генеральных планов муниципального, городского округа, правил землепользования и застройки, утверждение подготовленной на основе генеральных планов муниципального,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городского округа, утверждение местных нормативов градостроительного проектирования муниципального, городского округа, ведение информационной системы обеспечения градостроительной деятельности, осуществляемой на территории муниципального, городского округа, резервирование земель и изъятие земельных участков в границах муниципального, городского округа для муниципальных нужд, осуществление муниципального земельного контроля в границах муниципального,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</si>
  <si>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 xml:space="preserve">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городского округа, аннулирование таких разрешений, выдача предписаний о демонтаже самовольно установленных рекламных конструкций на территории муниципального, городского округа, осуществляемые в соответствии с Федеральным законом "О рекламе"</t>
  </si>
  <si>
    <t>создание условий для развития сельскохозяйственного производства,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(волонтерству)</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</si>
  <si>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</si>
  <si>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 xml:space="preserve">1.2.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
</t>
  </si>
  <si>
    <t>принятие устава муниципального образования и внесение в него изменений и дополнений, издание муниципальных правовых актов</t>
  </si>
  <si>
    <t>полномочиями по организации теплоснабжения, предусмотренными Федеральным законом "О теплоснабжении"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</si>
  <si>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</si>
  <si>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</si>
  <si>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</si>
  <si>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 xml:space="preserve"> осуществление международных и внешнеэкономических связей в соответствии с федеральными законами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</si>
  <si>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</si>
  <si>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</si>
  <si>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иными полномочиями в соответствии с настоящим Федеральным законом, уставами муниципальных образований</t>
  </si>
  <si>
    <t>создание музеев муниципального округа, городского округа</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</si>
  <si>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</si>
  <si>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осуществление деятельности по обращению с животными без владельцев, обитающими на территориях муниципального округа, городского округа</t>
  </si>
  <si>
    <t xml:space="preserve"> 05</t>
  </si>
  <si>
    <t>осуществление государственных полномочий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услуг)"е</t>
  </si>
  <si>
    <t xml:space="preserve">1) Федеральный закон от 02.04.2014 N 44-ФЗ "Об участии граждан в охране общественного порядка"
 Глава 4. Правовая и социальная защита народных дружинников и внештатных сотрудников полиции;
2) Федеральный закон от 06.10.2003 № 131-ФЗ "Об общих принципах организации местного самоуправления в Российской Федерации" </t>
  </si>
  <si>
    <t xml:space="preserve">1) гл.4
2) п 7.1, ч1, ст16 </t>
  </si>
  <si>
    <t>1) 03.07.2014, не установлен
2) 06.10.2003, не установлен</t>
  </si>
  <si>
    <t>1)  Постановление администрации г. Тулы от 04.08.2017 № 2478 "О проведении ежегодного смотра-конкурса на звание "Лучший участковый уполномоченный полиции города Тулы" ;                                                                                                                                                                                                                                                
2) Постановление администрации г. Тулы от 27.07.2015 № 4000 "О конкурсе "Лучший народный дружинник муниципального образования город Тула";
3)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t>
  </si>
  <si>
    <t>1) Федеральный закон от 06.10.2003 № 131-ФЗ "Об общих принципах организации местного самоуправления в Российской Федерации"; 
2) Федеральный закон от 25.06.2002 № 73-ФЗ "Об объектах культурного наследия (памятниках истории и культуры) народов Российской Федерации"</t>
  </si>
  <si>
    <t>1) п 18, ч1, ст16 ; 
2) в целом</t>
  </si>
  <si>
    <t>1) в целом</t>
  </si>
  <si>
    <t xml:space="preserve">1) Постановление правительства Тульской области от 06.08.2021 N 485 "Об утверждении Правил предоставления и распределения иных межбюджетных трансфертов бюджетам муниципальных районов (городских округов) Тульской области из бюджета Тульской области на выполнение работ на объектах коммунальной инфраструктуры";
2) Закон Тульской области от 21.12.2011 № 1708-ЗТО "О бесплатном предоставлении земельных участков в собственность гражданам, имеющим трех и более детей"
3)  Постановление правительства Тульской области от 02.11.2023 N 675 "Об утверждении Правил предоставления субсидий бюджету муниципального образования город Тула из бюджета Тульской области на реализацию проекта "Строительство объектов водоснабжения г. Тулы";
</t>
  </si>
  <si>
    <t>1) в целом; 
2) в целом.</t>
  </si>
  <si>
    <t xml:space="preserve">1) Постановление Правительства Тульской области от 22.05.2023 N 277 "О внесении изменений и дополнений в Постановление правительства Тульской области от 17.12.2013 N 755" (вместе с "Правилами предоставления и распределения субсидий из бюджета Тульской области бюджетам муниципальных образований Тульской области на создание туристской инфраструктуры на территории муниципальных образований Тульской области", "Правилами предоставления субсидии из бюджета Тульской области бюджетам муниципальных образований Тульской области на государственную поддержку региональных программ по проектированию туристского кода центра города")
</t>
  </si>
  <si>
    <t>1) Федеральный закон от 06.10.2003 № 131-ФЗ "Об общих принципах организации местного самоуправления в Российской Федерации"; 
2) Федеральный закон от 26.02.1997 № 31-ФЗ  "О мобилизационной подготовке и мобилизации в Российской Федерации";
3) Постановление правительства Российской Федерации от 24.12.1996 № 1539-89 "Об утверждении Положения о финансировании мероприятий по мобилизационной подготовке экономики"</t>
  </si>
  <si>
    <t xml:space="preserve">1) в целом;
2) в целом;                          3) в целом;                           4) в целом;                                     5) в целом;                         6) в целом;                    7) в целом;                       8) в целом;
9) в целом;
10) в целом
</t>
  </si>
  <si>
    <t xml:space="preserve">1) 07.05.2015, не установлен;
2) 07.12.2018, не установлен;                     3) 06.08.2015, не установлен;
4) 07.06.2021, не установлен;                    5) 25.05.2016, не установлен;                   6) 06.02.2017, не установлен;              7) 27.03.2017, не установлен;                 7) 04.07.2018, не установлен;                  8) 12.04.2019, не установлен;             9) 06.04.2020, не установлен;                10) 22.04.2020, не установлен                   
</t>
  </si>
  <si>
    <t xml:space="preserve">1) Закон Тульской области от 10.07.2014 №2168-ЗТО "О регулировании отдельных правоотношений, связанных с организацией и деятельностью органов местного самоуправления на территории Тульской области";
2) Закон Тульской области от 11.11.2005 № 639-ЗТО "О межбюджетных отношениях между органами государственной власти Тульской области и органами местного самоуправления муниципальных образований Тульской области";
3) Закон Тульской области от 25.07.2005 № 609-ЗТО "О ежемесячной доплате к пенсии лицам, замещавшим государственные должности Тульской области и муниципальные должности в Тульской области"; 
4) Закон Тульской области от 25.07.2005 № 610-ЗТО "О пенсии за выслугу лет государственным гражданским служащим Тульской области и муниципальным служащим в Тульской области";
5) Постановление администрации Тульской области от 29.06.2011 № 512 "Об организации ипроведении мониторинга качества управления муниципальными финансами и платежеспособности.
</t>
  </si>
  <si>
    <t>установление, изменение и отмена местных налогов и сборов муниципального, городского округа</t>
  </si>
  <si>
    <t xml:space="preserve">1)Постановление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3) Постановление администрации г. Тулы от 14.10.2013№ 3368
"Об установлении повышающего коэффициента к окладу работникам муниципальных культурно-досуговых учреждений (клубов)".
</t>
  </si>
  <si>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3) Постановление администрации г. Тулы от 14.10.2013 № 3368 "Об установлении повышающего коэффициента к окладу работникам муниципальных культурно-досуговых учреждений (клубов)"                               
</t>
  </si>
  <si>
    <t xml:space="preserve">1) в целом;
2) в целом;
3) в целом                   
</t>
  </si>
  <si>
    <t xml:space="preserve">1) 01.01.2011, не установлен;
2) 01.01.2016, не установлен;
3) 01.06.2013 - 27.07.2023                
</t>
  </si>
  <si>
    <t xml:space="preserve">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городского округа</t>
  </si>
  <si>
    <t>Федеральный закон от 12.06.2002 № 67-ФЗ "Об основных гарантиях избирательных прав и права на участие в референдуме граждан Российской Федерации"</t>
  </si>
  <si>
    <t>ст. 57</t>
  </si>
  <si>
    <t xml:space="preserve">Закон Тульской области от 08.07.2008 № 1055-ЗТО "О регулировании отдельных правоотношений, связанных с выборами депутатов представительных органов муниципальных образований, членов иных выборных органов местного самоуправления" </t>
  </si>
  <si>
    <t>п. 3, ст. 28</t>
  </si>
  <si>
    <t>15.06.2002, не установлен</t>
  </si>
  <si>
    <t>10.07.2008, не установлен</t>
  </si>
  <si>
    <t xml:space="preserve">1) в целом;
2) в целом                         
</t>
  </si>
  <si>
    <t>1) в целом; 
2) в целом;
3) в целом</t>
  </si>
  <si>
    <t>1) 08.08.2017, не установлен;
2) 31.07.2015 - не установлен;
3) 15.03.2023, не установлен</t>
  </si>
  <si>
    <t>1) в целом;                                                                              2) в целом</t>
  </si>
  <si>
    <t xml:space="preserve">1) 22.07.2014, не установлен;
2) 01.01.2006, не установлен;
3) 08.08.2005, не установлен; 
4) 14.08.2005, не установлен; 
5) 07.07.2011, не установлен
</t>
  </si>
  <si>
    <t xml:space="preserve">1) в целом;
2) в целом; 
3) в целом; 
4) в целом;
5) в целом 
</t>
  </si>
  <si>
    <t xml:space="preserve">1) в целом
</t>
  </si>
  <si>
    <t xml:space="preserve">1) 22.05.2023 не определен
</t>
  </si>
  <si>
    <t>отчетный 2023 г</t>
  </si>
  <si>
    <t>текущий 2024 г</t>
  </si>
  <si>
    <t>очередной 2025 г</t>
  </si>
  <si>
    <t>2027 г</t>
  </si>
  <si>
    <t>2026г</t>
  </si>
  <si>
    <t xml:space="preserve">1) Постановление правительства Тульской области от 31.10.2014 № 542
«Об утверждении тарифов на перевозки пассажиров и багажа автомобильным транспортом и городским наземным электрическим транспортом и стоимости месячных проездных билетов»; 
2)Постановление правительства Тульской области от 24.01.2023 N 21 "Об утверждении Правил предоставления субсидии из бюджета Тульской области бюджету муниципального образования город Тула в целях реализации мероприятий по модернизации пассажирского транспорта в городских агломерациях";
3)  Постановление правительства Тульской области от 29.08.2023 N 521 "Об утверждении детализированного перечня мероприятий, реализуемых в рамках мероприятий, одобренных президиумом (штабом) Правительственной комиссии по региональному развитию в Российской Федерации, источником финансового обеспечения расходов на реализацию которых являются бюджетные кредиты, предоставляемые Федеральным казначейством бюджетам субъектов Российской Федерации за счет временно свободных средств единого счета федерального бюджета"
4) Постановление правительства Тульской области от 18.02.2021 N 59 "Об утверждении регулируемых тарифов на перевозки пассажиров и багажа по муниципальным и межмуниципальным маршрутам регулярных перевозок в границах Тульской области"
5) Постановление правительства Тульской области от 15.07.2024 N 339  "Об утверждении Правил предоставления и методики распределения иных межбюджетных трансфертов из бюджета Тульской области бюджету муниципального образования город Тула на организацию новых муниципальных маршрутов регулярных перевозок по регулируемым тарифам"
</t>
  </si>
  <si>
    <t>1) в целом;
2) в целом;
3) в целом;
4) в целом;
5) в целом</t>
  </si>
  <si>
    <t>1) 01.01.2015, не установлен;
2) 24.01.2023, не установлен;
3) 29.08.2023, не установлен;
4) 01.03.2021, не установлен;
5) 15.07.2024,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</si>
  <si>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31.03.1999 N 69-ФЗ
"О газоснабжении в Российской Федерации"
3) Федеральный закон от 07.12.2011 N 416-ФЗ  "О водоснабжении и водоотведении"
4) Федеральный закон от 27.07.2010 N 190-ФЗ "О теплоснабжении"
5) Постановление Правительства РФ от 31.03.2023 N 525 "Об утверждении Правил предоставления Федеральным казначейством бюджетам субъектов Российской Федерации бюджетных кредитов за счет временно свободных средств единого счета федерального бюджета и о внесении изменения в пункт 12(1) Положения о Правительственной комиссии по региональному развитию в Российской Федерации"
6) Постановление Правительства РФ от 14.07.2021 N 1190 "Об утверждении Правил предоставления, использования и возврата субъектами Российской Федерации бюджетных кредитов, полученных из федерального бюджета на финансовое обеспечение реализации инфраструктурных проектов"
</t>
  </si>
  <si>
    <t>1) п 4, ч1, ст16;
2) ст.8.1, ст.13, ст.28 
3) в целом
4) в целом
5) в целом
6) в целом</t>
  </si>
  <si>
    <t xml:space="preserve">1) 06.10.2003,
не установлен;
2) 05.04.1999,
не установлен
3) 01.09.2024 - 31.12.2024
4) 19.08.2024 - 31.12.2024
5) 27.04.2023- не установлен
6) 08.06.2024- не установлен
</t>
  </si>
  <si>
    <t xml:space="preserve">1) Федеральный закон от 06.10.2003 № 131-ФЗ "Об общих принципах организации местного самоуправления в Российской Федерации";
2) 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3) Постановление правительства Тульской области от 04.06.2021 N 319 "Об утверждении Порядка предоставления иных межбюджетных трансфертов из бюджета Тульской области бюджетам муниципальных образований Тульской области на выполнение на общественных территориях мероприятий по благоустройству и (или) ремонту инженерных коммуникаций"
</t>
  </si>
  <si>
    <t xml:space="preserve">1) п 25, ч1, ст16 ;
2) в целом;
3) в целом;                       </t>
  </si>
  <si>
    <t>1) 06.10.2003, не установлен;
2) 22.02.2017, не установлен;
3) 06.10.2023 - не установлен</t>
  </si>
  <si>
    <t xml:space="preserve">1) в целом;
2) в целом;
</t>
  </si>
  <si>
    <t xml:space="preserve">1) Постановление правительства Тульской области от 04.06.2021 № 319 "Об утверждении Порядка предоставления иных межбюджетных трансфертов из бюджета Тульской области бюджетам муниципальных образований Тульской области на выполнение на общественных территориях мероприятий по благоустройству и (или) ремонту инженерных коммуникаций"
</t>
  </si>
  <si>
    <t xml:space="preserve">1) 04.06.2021,  не установлен;
</t>
  </si>
  <si>
    <t xml:space="preserve">1)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
2) Постановление администрации города Тулы от 07.12.2018 № 4445 "О пунктах временного размещения населения";                                                                                   3) Постановление администрации города Тулы  от 06.08.2015 № 4117 "О создании и использовании резерва финансовых и материальных ресурсов для ликвидации чрезвычайных ситуаций на территории муниципальногообразования город Тула";                                                                   4) Постановление администрации города Тулы от 04.06.2021 № 1093 "О создании и использовании резерва финансовых и материальных ресурсов для ликвидации чрезвычайных ситуаций на территории муниципального образования город Тула";                                                                                   5) Постановление администрации города Тулы от 23.05.2016 № 2209 "Об утверждении Положения о порядке оповещения и информирования населения муниципального образования город Тула об угрозе возникновения или возникновении чрезвычайных ситуаций мирного и военного времени";                                                                                                             6) Постановление администрации города Тулы от 06.02.2017 № 274 "О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7) Постановление администрации города Тулы от 27.03.2017 № 864 "О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8) Постановление администрации города Тулы от 04.07.2018 № 2315"О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9) Постановление администрации города Тулы от 12.04.2019 № 1228"О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расположенного по адресу: г.Тула, на территории ЦПКиО им.П,П, Белоусова;                                                                       10) Постановление администрации города Тулы от 06.04.2020 № 1148"О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10) Постановление администрации города Тулы от 22.04.2020 № 1338"О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расположенного по адресу: г.Тула, Центральный район, ул.Станиславского-ул.Некрасова
</t>
  </si>
  <si>
    <t xml:space="preserve">1) в целом;
2) в целом; 
3) в целом;
4) в целом;
5) в целом;
</t>
  </si>
  <si>
    <t xml:space="preserve">1) Федеральный закон от 06.10.2003 № 131-ФЗ "Об общих принципах организации местного самоуправления в Российской Федерации"; 
2) Федеральный закон от 04.12.2007 № 329-ФЗ "О физической культуре и спорте в Российской Федерации"
</t>
  </si>
  <si>
    <t xml:space="preserve">1) п 19, ч1, ст16 ; 
2) в целом;
</t>
  </si>
  <si>
    <t xml:space="preserve">1) 06.10.2003, не установлен; 
2) 30.03.2008, не установлен
</t>
  </si>
  <si>
    <t xml:space="preserve">1) в целом
2) в целом
3) в целом
 </t>
  </si>
  <si>
    <t xml:space="preserve">1) Распоряжение администрации города Тулы от 05.05.2023 № 1/2338-р "Об организации безопасного отдыха населения на водных объектах в муниципальном образовании город Тула в 2023 году";
2) Распоряжение администрации города Тулы от 24.04.2024 № 1/2583-р "Об организации безопасного отдыха населения на водных объектах в муниципальном образовании город Тула в 2024 году"
</t>
  </si>
  <si>
    <t>1) 05.05.2023 - не установлен;
2) 24.04.2024 - не установлен</t>
  </si>
  <si>
    <t xml:space="preserve">1) 24.09.2015 - 01.01.2024;
2) 27.07.2009, не установлен
3) 20.02.2021- не установлен
</t>
  </si>
  <si>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Постановление правительства Тульской области от 20.02.2021 №63 "Об утверждении положения о проекте "Народный бюджет" в Тульской области"
3) Постановление правительства Тульской области от 07.04.2023 №181 "Об утверждении Правил предоставления в 2023 году иных межбюджетных трансфертов бюджетам муниципальных районов (городских округов) из бюджета Тульской области на устранение дефектов и повреждений асфальтобетонного покрытия автомобильных дорог местного значения"
4) Постановление правительства Тульской области от 21.03.2024 №124 "Об утверждении Правил предоставления и распределения в 2024 году иных межбюджетных трансфертов из бюджета Тульской области бюджетам муниципальных районов (городских округов) на устранение дефектов и повреждений асфальтобетонного покрытия автомобильных дорог местного значения (ямочный ремонт)"
5) Постановление правительства Тульской области от 29.01.2015 N 18 "Об утверждении Порядка принятия решения о подготовке и реализации бюджетных инвестиций в объекты капитального строительства государственной собственности Тульской области или приобретение объектов недвижимого имущества в государственную собственность Тульской области"
</t>
  </si>
  <si>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13.07.2009 № 1306-ЗТО "О физической культуре и спорте "
3) Постановление правительства Тульской области от 20.02.2021 N 63 "Об утверждении Положения о региональном проекте "Народный бюджет" в Тульской области"
</t>
  </si>
  <si>
    <t xml:space="preserve"> Решение Тульской городской Думы от 27.09.2019 № 1/3
"О структуре Тульской городской Думы 6-го созыва"
 Решение Тульской городской Думы от 26.09.2024 № 1/3
"О структуре Тульской городской Думы 7-го созыва"</t>
  </si>
  <si>
    <t>27.09.2019, не установлен
26.09.2024, не установлен</t>
  </si>
  <si>
    <t>17.06.2024, не установлен</t>
  </si>
  <si>
    <t xml:space="preserve">1) Решение Тульской городской Думы от 26.04.2023 № 48/1053
"Об утверждении структуры администрации муниципального образования город Тула"
2)Решение Тульской городской Думы от 29.11.2023 № 55/1225
"Об утверждении структуры администрации муниципального образования город Тула"
3)  Решение Тульской городской Думы от 24.04.2024 № 60/1342
"Об утверждении структуры администрации муниципального образования город Тула"
</t>
  </si>
  <si>
    <t xml:space="preserve">1) в целом;
2) в целом;
3) в целом
</t>
  </si>
  <si>
    <t>1) 26.04.2023 - 28.11.2023;
2) 29.11.2023- 23.04.2024;
3) 24.04.2024, не установлен</t>
  </si>
  <si>
    <t xml:space="preserve">1) Постановление администрации г. Тулы от 26.03.2018 N 1016 "О создании административной комиссии муниципального образования город Тула";
2) Постановление главы администрации г. Тулы от 01.10.2021 №1442 "Об образовании и утверждении состава муниципальных комиссий по делам несовершеннолетних и защите их прав муниципального образования город  Тула";
</t>
  </si>
  <si>
    <t xml:space="preserve">1) 26.03.2018,не установлен;
2) 01.10.2021, не установлен;
</t>
  </si>
  <si>
    <t xml:space="preserve">1) Федеральный закон от 06.10.2003 № 131-ФЗ "Об общих принципах организации местного самоуправления в Российской Федерации"
2) Закон Российской Федерации от 14.05.1993 № 4979-1 «О ветеринарии»;
3) Федеральный закон от 27.12.2018 № 498-ФЗ
"Об ответственном обращении с животными и о внесении изменений в отдельные законодательные акты Российской Федерации"
</t>
  </si>
  <si>
    <t xml:space="preserve">1) Закон Тульской области от 07.12.2005 № 655-ЗТО "Об административных комиссиях в Тульской области и о наделении органов местного самоуправления отдельными государственными полномочиями по созданию административных комиссий";
2) Закон Тульской области от 07.12.2005 № 657-ЗТО "О комиссиях по делам несовершеннолетних и защите их прав в Тульской области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
3) Закон Тульской области от 03.06.2013 № 1952-ЗТО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
</t>
  </si>
  <si>
    <t xml:space="preserve">1) п.п.3 п.1 ст.12;
2) п.п.3 п.1 ст.16
3) в целом;
</t>
  </si>
  <si>
    <t xml:space="preserve">1)  01.01.2006 не установлен;
2) 01.01.2006, не установлен
3) 01.07.2013, не установлен;
</t>
  </si>
  <si>
    <t>1) п. 15, ч. 1, ст. 16.1 
2) в целом;
3) ст. 8</t>
  </si>
  <si>
    <t>1) 06.10.2003, не установлен
2) 17.06.1993. не установлен;
3) 27.12.2018, не установлен</t>
  </si>
  <si>
    <t>Решение Тульской городской Думы от 17.06.2024 г. № 62/1369 "О назначении выборов депутатов Тульской городской Думы седьмого созыва"</t>
  </si>
  <si>
    <t>Уточненный реестр расходных обязательств муниципального образования город Тула на 2025 год и на плановый период 2026 и 2027 годов</t>
  </si>
  <si>
    <t>на 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указами Губернатора Тульской области</t>
  </si>
  <si>
    <t xml:space="preserve">Закон Тульской области от 01.04.2024 № 21-ЗТО
"О наделении органов местного самоуправления государственным полномочием по финансовому обеспечению реализации дополнительной меры социальной поддержки, предоставляемой отдельным категориям граждан"
</t>
  </si>
  <si>
    <t>01.01.2024 не установлен</t>
  </si>
  <si>
    <t xml:space="preserve">1) Постановление администрации города Тулы от 23.03.2015 № 1439 "Об утверждении Порядка оказания единовременной материальной помощи жителям муниципального образования город Тула, пострадавшим от пожара";
2) Постановление администрации города Тулы от 11.03.2016 № 914 "О проведении противопожарной опашки на территории муниципального образования город Тула";
3)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
4)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5)  Распоряжение администрации г. Тулы от 07.02.2023 N 1/462-р "О подготовке и проведении безаварийного пропуска весенних паводковых вод на территории муниципального образования город Тула в 2023 году";
6)  Распоряжение администрации г. Тулы от 05.02.2024 N 1/540-р "О подготовке и проведении безаварийного пропуска весенних паводковых вод на территории муниципального образования город Тула в 2024 году";
7)  Распоряжение администрации г. Тулы от 03.02.2025 N 1/746-р "О подготовке и проведении безаварийного пропуска весенних паводковых вод на территории муниципального образования город Тула в 2025 году"
</t>
  </si>
  <si>
    <t>1) в целом;
2) в целом; 
3) в целом;
4) в целом;
5) в целом;
6) в целом;
7) в целом</t>
  </si>
  <si>
    <t xml:space="preserve">1)Федеральный закон от 06.10.2003 № 131-ФЗ "Об общих принципах организации местного самоуправления в Российской Федерации"
2)Федеральный закон от 24.07.2007 N 221-ФЗ "О кадастровой деятельности"
</t>
  </si>
  <si>
    <t>1)п 3, ч1, ст16 
2)в целом</t>
  </si>
  <si>
    <t>1) 06.10.2003- не установлен;
2) 01.03.2008 -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</si>
  <si>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21.07.2007 № 185-ФЗ "О Фонде содействия реформированию жилищно-коммунального хозяйства";
3) Постановление Госстроя РФ от 27.09.2003 №170 "Об утверждении правил и норм технической эксплуатации жилищного фонда";
4) Постановление правительства РФ от 13.08.2006 №491 "Об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5) Федеральный закон от 29.12.2004 № 188-ФЗ "Жилищный Кодекс Российской Федерации"; 
6) Постановление Правительства Тульской области от 06.08.2024 N 400 "Об утверждении Правил предоставления и методики распределения иных межбюджетных трансфертов из бюджета Тульской области бюджетам муниципальных районов (городских округов) Тульской области на выполнение работ по ремонту общего имущества в многоквартирных домах"
7) Федеральный закон от 29.07.2017 N 218-ФЗ (ред. от 03.02.2025) "О публично-правовой компании "Фонд развития территорий" и о внесении изменений в отдельные законодательные акты Российской Федерации"
 </t>
  </si>
  <si>
    <t>1)п 6, ч1, ст16; 
2) в целом; 
3) в целом;
4) в целом;
5) в целом;
6) в целом;
7) в целом</t>
  </si>
  <si>
    <t>1) 06.10.2003, не установлен; 
2) 07.08.2007, не установлен; 
3) 03.11.2003, не установлен;
4) 30.08.2006 -      31.12.2027;
5) 12.01.2005 -     не установлен;
6) 06.08.2024- не установлен;
7) 30.07.2017 - не установлен</t>
  </si>
  <si>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27.06.2013 №1958-ЗТО "О регулировании отдельных правоотношений по вопросам проведения капитального ремонта общего имущества в многоквартирных домах, расположенных на территории Тульской области"; 
3) Постановление правительства Тульской области от 20.02.2021 №63 "Об утверждении положения о проекте "Народный бюджет" в Тульской области
4)  Постановление правительства Тульской области от 20.11.2012 №661 "О Порядке расходования средств резервного фонда правительства Тульской области"
 5) Постановление правительства Тульской области от 20.08.2022 №1469 "Об утверждении Правил предоставления финансовой поддержки на переселение граждан из аварийного жилищного фонда"
6)Постановление Правительства Тульской области от 22.08.2024 N 431"Об утверждении Правил предоставления и методики распределения иного межбюджетного трансферта из бюджета Тульской области бюджету муниципального образования город Тула на обеспечение жилищных прав граждан, переселяемых из жилых помещений в многоквартирном доме, признанном аварийным, расположенном по адресу: г. Тула, п. Трудовой, д. 3"
7) Постановление правительства Тульской области от 06.02.2014 N 50 (ред. от 01.02.2023) "О формировании, предоставлении и распределении субсидий из бюджета Тульской области местным бюджетам в целях софинансирования расходных обязательств"
</t>
  </si>
  <si>
    <t xml:space="preserve">1) Закон Тульской области от 28.11.2024 №18-ЗТО"О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
2) Постановление правительства Тульской области от 23.03.2020 N 124 "Об организации проведения комплексных кадастровых работ на территории Тульской области"
3) Постановление правительства Тульской области от 06.02.2014 N 50 (ред. от 01.02.2023) "О формировании, предоставлении и распределении субсидий из бюджета Тульской области местным бюджетам в целях софинансирования расходных обязательств"
</t>
  </si>
  <si>
    <t>1) в целом
2) в целом
3) в целом</t>
  </si>
  <si>
    <t>1) 01.01.2024 - не установлен;
2) 23.03.2020 - не установлен;
3) 10.02.2014 - не установлен;</t>
  </si>
  <si>
    <t xml:space="preserve">1) в целом;
2) в целом;
3) в целом;
4) в целом;
5) в целом;
5) в целом;
6) в целом;
7) в целом;
</t>
  </si>
  <si>
    <t>1) 24.09.2015 - 01.01.2024;
2)15.07.2013, не установлен;
3) 20.02.2021 - не установлен;
4) 27.11.2012 - не установлен;
5) 02.09.2022 - не установлен;
6) 28.08.2024 - не установлен;
7) 10.02.2011 - не установлен</t>
  </si>
  <si>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Постановление правительства Тульской области от 20.02.2021 № 63 "Об утверждении положения о проекте "Народный бюджет" в Тульской области";
3) Постановление правительства Тульской области от 07.06.2021 N 326 (ред. от 14.06.2024) "Об утверждении Правил предоставления иных межбюджетных трансфертов из бюджета Тульской области бюджету муниципального образования город Тула на мероприятия по благоустройству территории муниципального образования город Тула"
</t>
  </si>
  <si>
    <t xml:space="preserve">1) в целом;
2) в целом;
3) в целом;
</t>
  </si>
  <si>
    <t xml:space="preserve">1) 24.09.2015 - 01.01.2024;
2) 20.02.2021 -  не установлен;
3) 14.06.2024 - не установлен
</t>
  </si>
  <si>
    <t>1) 24.09.2015 - 01.01.2024;
2) 20.02.2021 - не установлен;
3) 10.04.2023 - не установлен;
4) 21.03.2023- не установлен;
5) 27.12.2021 - не установлен</t>
  </si>
  <si>
    <t xml:space="preserve">1) Постановление правительства Тульской области от 26.06.2020 N 359 "Об утверждении Порядка предоставления иных межбюджетных трансфертов из бюджета Тульской области местным бюджетам в целях реализации мероприятий, направленных на социально-экономическое развитие Тульской области"
</t>
  </si>
  <si>
    <t xml:space="preserve">1) Федеральный закон от 06.10.2003 № 131-ФЗ "Об общих принципах организации местного самоуправления в Российской Федерации";
 2) Федеральный закон РФ от 10.01.2002 №7-ФЗ "Об охране окружающей среды";
3)Постановление Правительства РФ от 02.08.2022 N 1370
"О порядке разработки и согласования плана мероприятий, указанных в пункте 1 статьи 16.6, пункте 1 статьи 75.1 и пункте 1 статьи 78.2 Федерального закона "Об охране окружающей среды", субъекта Российской Федерации"
</t>
  </si>
  <si>
    <t xml:space="preserve">1) п 11, 24,  ч1, ст16 ; 
2) в целом;
3) в целом
</t>
  </si>
  <si>
    <t xml:space="preserve">1) 06.10.2003, не установлен; 
2) 12.01.2002, не установлен;
3) 01.09.2022, не установлен;
</t>
  </si>
  <si>
    <t>1) 07.11.2020 - не установлен</t>
  </si>
  <si>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16.07.2012 № 1788-ЗТО "О регулировании отдельных отношений в сфере  молодежной политики в Тульской области"; 
3) Закон Тульской области от 30.09.2013 № 1989-ЗТО "Об образовании";
4) Постановление правительства Тульской области от 20.02.2021 N 63 "Об утверждении Положения о проекте "Народный бюджет" в Тульской области"
5) Постановление Правительства РФ от 09.12.2017 N 1496 (ред. от 28.11.2024)"О мерах по обеспечению исполнения федерального бюджета"(вместе с "Положением о мерах по обеспечению исполнения федерального бюджета")
(с изм. и доп., вступ. в силу с 01.01.2025)
</t>
  </si>
  <si>
    <t xml:space="preserve">1) в целом; 
2) в целом; 
3) в целом;
4) в целом;
5) в целом;
</t>
  </si>
  <si>
    <r>
      <t>1) 24.09.2015 - 01.01.2024;
2) 30.07.2012, не установлен; 
3) 13.10.2013, не установлен; 
4</t>
    </r>
    <r>
      <rPr>
        <sz val="9"/>
        <color indexed="8"/>
        <rFont val="Times New Roman"/>
        <family val="1"/>
        <charset val="204"/>
      </rPr>
      <t>) 20.02.2021 - не установлен
5) 01.01.2025 - не установлен</t>
    </r>
  </si>
  <si>
    <t xml:space="preserve">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</si>
  <si>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3)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4)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5) Постановление администрации города Тулы от 12.04.2021 №719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по замене сетей и сооружений коммунальной инфраструктуры и обеспечения деятельности";
6)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7) Постановление администрации города Тулы от 29.05.2018 № 1886 "Об утверждении Положения о предоставлении индивидуальных источников ресурсоснабжения гражданам, имеющим трех и более детей";
8) Постановление администрации г. Тулы от 01.03.2019 N 659 "Об утверждении Положения о предоставлении индивидуальных источников ресурсоснабжения гражданам, воспитывающим ребенка-инвалида, детей-инвалидов";
9) Концессионное соглашение от 26.10.2023 №ДС/144 "О финансировании, проектировании, строительствеи эксплуатации объектов холодного водоснабжения г. Тулы"
10)Постановление администрации города Тулы от 13.03.2023 №102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на выполнение работ на объектах коммунальной инфраструктуры"
11) Постановление администрации города Тулы от 14.10.2024 № 474 "Об утверждении Порядка предоставления из бюджета муниципального образования город Тула субсидии обществу с ограниченной ответственностью "Отдых-71" в целях возмещения части затрат по осуществлению технологического присоединения энергопринимающих устройств объекта (объектов) муниципальной собственности к объектам электросетевого хозяйства"
12)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</si>
  <si>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 xml:space="preserve">1) Решение Тульской городской Думы от 17.07.2013 N 63/1424 
"О муниципальном дорожном фонде муниципального образования город Тула и Порядке формирования и использования бюджетных ассигнований муниципального дорожного фонда муниципального образования город Тула"; 
2) Решение Тульской городской Думы от 31.01.2018 № 47/1156 "О Правилах благоустройства территории муниципального образования город Тула";
3)  Решение Тульской городской Думы от 23.09.2020 № 14/289 "Об утверждении Положения о проекте "Наш город" муниципального образования город Тула";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04.12.2018 №4394 "Об утверждении Порядка ремонта и содержания автомобильных дорог местного значения на территории муниципального образования город Тула";
9)  Постановление администрации города Тулы от 01.09.2017 №2822 "Об утверждении нормативов финансовых затрат на ремонт и содержание автомобильных дорог местного значения при определении размера ассигнований  из бюджета муниципального образования город Тула, предусматриваемых на эти цели";
10)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</si>
  <si>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3)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6)  Решение Тульской городской Думы от 23.09.2020 № 14/289 "Об утверждении Положения о проекте "Наш город" муниципального образования город Тула";
7) Постановление администрации города Тулы от 08.06.2021 №1105 "Об утверждении Порядка предоставления из бюджета муниципального образования город Тула субсидии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по проведению капитального ремонта общего имущества  многоквартирных домов";
8) Постановление администрации г. Тулы от 13.05.2022 N 284 "Об утверждении Порядка предоставления из бюджета муниципального образования город Тула субсидий организациям, осуществляющим на территории муниципального образования город Тула деятельность по управлению (обслуживанию) многоквартирными домами, в целях финансового обеспечения затрат на выполнение мероприятий по подготовке многоквартирных домов, признанных в установленном законом порядке аварийными, подлежащими реконструкции или сносу, к отопительному сезону"
9) Постановление администрации г. Тулы от 13.08.2024 N 376 "Об утверждении Порядка предоставления субсидии из бюджета муниципального образования город Тула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на выполнение работ по ремонту общего имущества в многоквартирных домах"
10)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</si>
  <si>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 xml:space="preserve">1) Решение Тульской городской Думы от 25.02.2010 №86/1785 "О Правилах транспортного обслуживания населения в границах муниципального образования город Тула";
2)  Постановление администрации г. Тулы от 06.11.2014 № 3661 "О введении месячного электронного проездного талона для учащихся общеобразовательных учреждений муниципального образования город Тула";
3)  Постановление администрации г. Тулы от 06.11.2014 № 3662 "О введении на территории муниципального образования город Тула электронных проездных билетов";
4) Постановление администрации г. Тулы от 19.10.2015 № 5436 "Об утверждении объема транспортных услуг по маршрутной сети муниципального образования город Тула";
5) Постановление администрации г. Тулы от 14.09.2017 № 2957 "Об утверждении Порядка предоставления из бюджета муниципального образования город Тула субсидии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6) Постановление администрации г. Тулы от 26.06.2020 N 1989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на финансовое обеспечение деятельности";
7)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8)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Постановление администрации города Тулы от 29.03.2023 №151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договору финансовой аренды (лизинга) с акционерным обществом "Государственная транспортная лизинговая компания", г. Салехард, Ямало-Ненецкий автономный округ, подвижного состава наземного общественного пассажирского транспорта"
10) Постановление администрации города Тулы от 23.10.2023 №565 "Об утверждении порядка предоставления из бюджета муниципального образования город Тула субсидий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11) Постановление администрации города Тулы от 12.12.2023 №654 "Об утверждении порядка предоставления из бюджета муниципального образования город Тула субсидий муниципальному казенному предприятию муниципального образования город Тула "Тулгорэлектротранс" на реализацию мероприятий по приобретению подвижного состава пассажирского транспорта общего пользования - автобусов"
12) Постановление администрации города Тулы от 12.08.2024 № 374 "Об утверждении Порядка предоставления из бюджета муниципального образования город Тула субсидий юридическим лицам (за исключением государственных (муниципальных) учреждений), индивидуальным предпринимателям, осуществляющим регулярные перевозки пассажиров и багажа по нерегулируемым тарифам в границах муниципального образования город Тула"
 13) Постановление администрации города Тулы от 23.04.2024 № 188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договорам финансовой аренды (лизинга) подвижного состава наземного общественного пассажирского транспорта (автобусы)"
 14) Постановление администрации города Тулы от 10.04.2015 № 168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договорам финансовой аренды (лизинга) подвижного состава наземного общественного пассажирского транспорта (трамваи)"
15)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</si>
  <si>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1)  Постановление администрации г. Тулы от 04.08.2017 № 2478 "О проведении ежегодного смотра-конкурса на звание "Лучший участковый уполномоченный полиции города Тулы" ;                                                                                                                                                                                                                                                
2) Постановление администрации г. Тулы от 27.07.2015 № 4000 "О конкурсе "Лучший народный дружинник муниципального образования город Тула";
3) Постановление администрации г. Тулы от 03.08.2015 № 4080 "О страховании народных дружинников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Решение Тульской городской Думы от 25.01.2012 № 40/803 "О Положении"Об управлении образования администрации города Тулы"
6)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</si>
  <si>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</si>
  <si>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12.05.2015 №2472 "Об утверждении Положения о межведомственных комиссиях администрации города Тулы, главных управлений администрации города Тулы по соответствующим территориальным округам по организации отдыха, оздоровления и занятости детей на территории муниципального образования город Тула";
3)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Концессионное соглашение о финансировании, проектировании, строительстве и эксплуатации объекта образования: «Строительство школы в Привокзальном территориальном округе в ЖК «Балтийский», в т.ч. ПИР»;
9) концессионного соглашения о финансировании, проектировании, строительстве и эксплуатации объекта образования: «Общеобразовательная школа на 600 мест в Пролетарском территориальном округе, ЖК «Новая Голландия» 
10)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</si>
  <si>
    <t xml:space="preserve">1)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</si>
  <si>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 "Об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
3) Постановление администрации г. Тулы от 15.09.2011 №2445 "Об утверждении Положения об организации проведения физкультурных и спортивных мероприятий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6)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7)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8) Постановление администрации города Тулы от 29.01.2021 №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</si>
  <si>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13.05.2024 N 212 "Об утверждении Порядка предоставления гранта в форме субсидии юридическим лицам (за исключением государственных (муниципальных) учреждений), индивидуальным предпринимателям в целях выполнения на общественных территориях мероприятий по благоустройству и (или) ремонту инженерных коммуникаций и Положения о комиссии администрации муниципального образования город Тула по предоставлению гранта в форме субсидии юридическим лицам (за исключением государственных (муниципальных) учреждений), индивидуальным предпринимателям в целях выполнения на общественных территориях мероприятий по благоустройству и (или) ремонту инженерных коммуникаций"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</si>
  <si>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1) Решение Тульской городской Думы от 23.12.2009 №84/1711 "О Положении "Об  организации похоронного дела, содержании общественных и воинских кладбищ в муниципальном образовании город Тула";
2) Решение Тульской городской Думы от 31.01.2018 № 47/1156 "О Правилах благоустройства территории муниципального образования город Тула"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</si>
  <si>
    <t>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15.03.2017 № 742 "Об
утверждении Положения о порядке конкурсного отбора дворовых
территорий и территорий общего пользования для выполнения работ
по благоустройству";
3) Решение Тульской городской Думы от 31.01.2018 № 47/1156 "О Правилах
благоустройства территории муниципального образования город Тула";
4) Постановление администрации г. Тулы от 20.12.2010 № 3971"Об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5)  Решение Тульской городской Думы от 23.09.2020 № 14/289 "Об утверждении Положения о проекте "Наш город" муниципального образования город Тула";                                 
6) Постановление администрации города Тулы от 30.12.2022 № 703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«Тулагорсвет» на организацию наружного освещения территории муниципального образования город Тула и обеспечение работоспособности специальных наружных установок и других конструкций, питающихся от линий электропередач» 
7)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</si>
  <si>
    <t xml:space="preserve">1) Решение Тульской городской Думы от 23.12.2016 N 33/839 "Об утверждении правил землепользования и застройки муниципального образования город Тула"; 
2) Постановление администрации г. Тулы от 24.02.2021 N 312
"Об утверждении Правил землепользования и застройки муниципального образования город Тула"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</si>
  <si>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11.12.2015 №6197 "Об утверждении комплекса мер ("дорожной карты") по развитию жилищно-коммунального хозяйства муниципального образования города Тулы"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</si>
  <si>
    <t xml:space="preserve">1) Постановление администрации г. Тулы от 28.03.2023 N 140 "Об утверждении Порядка предоставления из бюджета муниципального образования город Тула субсидии обществу с ограниченной ответственностью "Континент+" в целях возмещения затрат, понесенных на содержание животных без владельцев, не выпущенных в прежнюю среду обитания по истечении установленного срока, отловленных в рамках переданных государственных полномочий"
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</si>
  <si>
    <t>1) 25.03.2015, 
не установлен;
2) 11.03.2016,
не установлен;
3) 07.05.2015,
не установлен;
4) 01.01.2023 - не установлен;
5) 07.02.2023, не установлен;
6) 05.02.2024, не установлен;
7) 03.02.2025, не установлен</t>
  </si>
  <si>
    <t>1) 16.01.2008, не установлен
2) 11.08.2016, не установлен
3) 01.01.2023 - не установлен;</t>
  </si>
  <si>
    <r>
      <t>1) 11.08.2016, не установлен;
2) 16.01.2008,  не установлен;
3) 14.09.2018, не установлен;
4) 14.09.2018, не установлен;
5) 14.04.2021, не установлен;
6) 03.02.2021, не установлен;
7) 01.06.2018, не установлен;
8) 05.03.2019, не установлен;
9</t>
    </r>
    <r>
      <rPr>
        <u/>
        <sz val="9"/>
        <rFont val="Times New Roman"/>
        <family val="1"/>
        <charset val="204"/>
      </rPr>
      <t>) 26.10.2023 не установлен;
10) 13.03.2023 не установлен</t>
    </r>
    <r>
      <rPr>
        <sz val="9"/>
        <rFont val="Times New Roman"/>
        <family val="1"/>
        <charset val="204"/>
      </rPr>
      <t>;
11) 14.10.2024  не установлен
12) 01.01.2023 - не установлен;</t>
    </r>
  </si>
  <si>
    <t xml:space="preserve">1) в  целом;
2) в  целом;
3) в целом;
4) в целом;
5) в целом;
6) в целом;
7) в целом;
8) в целом;
9) в целом;
10) в целом;
11) в целом;
12) в целом
</t>
  </si>
  <si>
    <t xml:space="preserve">1) 23.07.2013; не установлен;
2) 05.02.2018, не установлен;
3) 23.09.2020, не установлен;
4) 11.08.2016, не установлен;
6)  14.09.2018, не установлен;
7) 14.09.2018, не установлен;
8) 29.10.2021, не установлен;
9) 04.09.2017 не установлен;
10) 01.01.2023 - не установлен;
</t>
  </si>
  <si>
    <t xml:space="preserve">1) в целом; 
2) в  целом;
3) в целом;
4) в целом;
5) в целом;
6) в целом; 
7) в целом;
8) в целом;
9) в целом;
10) в целом
</t>
  </si>
  <si>
    <t>1) 11.08.2016, не установлен;
2) 14.09.2018, не установлен;
3) 14.09.2018, не установлен;
4) 11.08.2016, не установлен;
5) 03.02.2021, не установлен;
6) 23.09.2020, не установлен;
7) 09.06.2021, не установлен;
8) 16.05.2022, не установлен;
9) 14.08.2024 - не установлен;
10) 01.01.2023 - не установлен;</t>
  </si>
  <si>
    <t xml:space="preserve">1) в целом; 
2) в целом;
3) в целом;
4) в целом;
5) в целом;
6) в целом;
7) в целом;
8) в целом;
9) в целом;
10) в целом
</t>
  </si>
  <si>
    <t xml:space="preserve">1) 04.03.2010, не установлен;
2) 13.11.2014, не установлен;
3) 13.11.2014, не установлен;
4) 01.01.2016, не установлен;
5) 15.09.2017, не установлен;
6) 26.06.2020, не установлен;
7) 11.08.2016, не установлен;
8) 03.02.2021, не установлен;
9) 25.01.2023, не установлен;
10) 25.10.2023, не установлен;
11) 12.12.2023, не установлен;
12) 12.08.2024, не установлен;
13) 23.04.2024, не установлен;
14) 10.04.2024, не установлен;
15) 01.01.2023 - не установлен;
</t>
  </si>
  <si>
    <t xml:space="preserve">1) в целом; 
2) в целом;
3) в целом;
4) в целом;
5) в целом;
6) в целом;
7) в целом;
8) в целом;
9) в целом;
10) в целом;
11) в целом;
12) в целом;
13) в целом;
14) в целом;
15) в целом
</t>
  </si>
  <si>
    <t>1) 08.08.2017, не установлен;
2) 31.07.2015 - не установлен;
3) 04.08.2015 - не установлен;
4) 16.01.2008 - не установлен;
5) 01.01.2017, не установлен;
4) 01.01.2023 - не установлен;
7) 15.03.2023, не установлен;
8) 01.01.2023 - не установлен;</t>
  </si>
  <si>
    <t>1) в целом; 
2) в целом;
3) в целом;
4) в целом;
5) в целом;
6) в целом;
7) в целом;
8) в целом</t>
  </si>
  <si>
    <t xml:space="preserve">7)Постановление администрации г. Тулы от 28.04.2017 № 1316
"Об утверждении Положения о материальном поощрении народных дружинников, принимающих участие в охране общественного порядка на территории муниципального образования город Тула";
8)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
</t>
  </si>
  <si>
    <t xml:space="preserve">1) в целом;
2) в целом;
3) в целом
</t>
  </si>
  <si>
    <t>1) 05.02.2018 - не установлен;
2) 01.01.2023 - не установлен;</t>
  </si>
  <si>
    <t xml:space="preserve">1) 01.01.2011, не установлен; 
2)15.05.2015, не установлен;
3) 01.01.2016, не установлен;
4) 11.08.2016, не установлен;
5) 14.09.2018, не установлен;
6) 14.09.2018, не установлен;
7) 03.02.2021 , не установлен;
8) 17.02.2022 до 31.10.2036; 
9) 15.12.2022 до 30.07.2037;
10) 01.01.2023 - не установлен; 
</t>
  </si>
  <si>
    <t xml:space="preserve">1) в целом; 
2) в целом;
3) в целом;
4) в целом; 
5) в целом;
6) в целом;
7) в целом; 
8) в целом;
9) в целом;
10) в целом
</t>
  </si>
  <si>
    <t>1) 11.08.2016, не установлен;
2) 01.01.2023 - не установлен;</t>
  </si>
  <si>
    <t>1) в целом;
2) 01.01.2023 - не установлен;</t>
  </si>
  <si>
    <t xml:space="preserve">1) 01.01.2011, не установлен;
2) 01.01.2016, не установлен;
3) 27.09.2011, не установлен;
4) 16.01.2008, не установлен;
5) 11.08.2016, не установлен;
6) 14.09.2018, не установлен;
7) 14.09.2018, не установлен;
8) 03.02.2021, не установлен;
9) 01.01.2023 - не установлен;
</t>
  </si>
  <si>
    <t xml:space="preserve">1) в целом;
2) в целом;
3) в целом;
4) в  целом;
5) в  целом;
6) в  целом;
7) в целом;
8) в целом;
9) в целом
</t>
  </si>
  <si>
    <t>1) 05.02.2018 - не установлен
2)13.05.2024 - не установлен
3) 01.01.2023 - не установлен;</t>
  </si>
  <si>
    <t>1) 31.12.2009, не установлен;
2) 05.02.2018, не установлен;
3) 01.01.2023 - не установлен;</t>
  </si>
  <si>
    <t>1) 16.01.2008, не установлен;
2) 17.03.2017, не установлен;
3) 27.06.2017, не установлен;
4) 05.02.2018 - не установлен;
5) 23.09.2020, не установлен;
6) 01.01.2023, не установлен;
7) 01.01.2023 - не установлен;</t>
  </si>
  <si>
    <t xml:space="preserve">1) в целом;
2) в целом;
3) в целом;
4) в целом;
5) в целом;
6) в целом;
7) в целом                           
</t>
  </si>
  <si>
    <t xml:space="preserve"> 1) 01.01.2017 - не установлен;
2) 24.02.2021 - не установлен;
3) 01.01.2023 - не установлен;</t>
  </si>
  <si>
    <t>1) 16.01.2008, не установлен;
2) 12.12.2015,не установлен;
3) 01.01.2023 - не установлен;</t>
  </si>
  <si>
    <t>1) в целом;
2) п.20 приложения;
3) в целом</t>
  </si>
  <si>
    <t>1) 29.03.2023, не установлен
2) 01.01.2023 - не установлен;</t>
  </si>
  <si>
    <t xml:space="preserve">1)в целом;
2) в целом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</si>
</sst>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font>
      <sz val="10"/>
      <name val="Arial Cyr"/>
      <charset val="204"/>
    </font>
    <font>
      <sz val="9"/>
      <name val="Times New Roman"/>
      <family val="1"/>
      <charset val="204"/>
    </font>
    <font>
      <u/>
      <sz val="9"/>
      <name val="Times New Roman"/>
      <family val="1"/>
      <charset val="204"/>
    </font>
    <font>
      <sz val="8"/>
      <name val="Times New Roman"/>
      <family val="1"/>
      <charset val="204"/>
    </font>
    <font>
      <sz val="9"/>
      <color indexed="8"/>
      <name val="Times New Roman"/>
      <family val="1"/>
      <charset val="204"/>
    </font>
    <font>
      <sz val="9"/>
      <color indexed="10"/>
      <name val="Times New Roman"/>
      <family val="1"/>
      <charset val="204"/>
    </font>
    <font>
      <sz val="10"/>
      <color indexed="10"/>
      <name val="Arial Cyr"/>
      <charset val="204"/>
    </font>
    <font>
      <sz val="10"/>
      <color indexed="50"/>
      <name val="Arial Cyr"/>
      <charset val="204"/>
    </font>
    <font>
      <sz val="8"/>
      <name val="Arial Cyr"/>
      <charset val="204"/>
    </font>
    <font>
      <sz val="8"/>
      <color indexed="10"/>
      <name val="Times New Roman"/>
      <family val="1"/>
      <charset val="204"/>
    </font>
    <font>
      <sz val="10"/>
      <name val="Times New Roman"/>
      <family val="1"/>
      <charset val="204"/>
    </font>
    <font>
      <sz val="10"/>
      <name val="Arial Cyr"/>
      <charset val="1"/>
    </font>
    <font>
      <sz val="8"/>
      <name val="ITC Avant Garde Gothic"/>
      <family val="2"/>
      <charset val="1"/>
    </font>
    <font>
      <b/>
      <sz val="8"/>
      <name val="Times New Roman"/>
      <family val="1"/>
      <charset val="204"/>
    </font>
    <font>
      <sz val="11"/>
      <name val="Times New Roman"/>
      <family val="1"/>
      <charset val="204"/>
    </font>
    <font>
      <sz val="11"/>
      <name val="ITC Avant Garde Gothic"/>
      <family val="2"/>
      <charset val="1"/>
    </font>
    <font>
      <sz val="12"/>
      <name val="Times New Roman"/>
      <family val="1"/>
      <charset val="204"/>
    </font>
    <font>
      <sz val="8"/>
      <color rgb="FFFF0000"/>
      <name val="Times New Roman"/>
      <family val="1"/>
      <charset val="204"/>
    </font>
    <font>
      <sz val="8"/>
      <name val="Times New Roman"/>
      <family val="1"/>
      <charset val="204"/>
    </font>
  </fonts>
  <fills count="10">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79998168889431442"/>
        <bgColor indexed="26"/>
      </patternFill>
    </fill>
    <fill>
      <patternFill patternType="solid">
        <fgColor theme="0"/>
        <bgColor indexed="26"/>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cellStyleXfs>
  <cellXfs count="361">
    <xf numFmtId="0" fontId="0" fillId="0" borderId="0" xfId="0"/>
    <xf numFmtId="0" fontId="1" fillId="0" borderId="0" xfId="0" applyFont="1"/>
    <xf numFmtId="0" fontId="1" fillId="0" borderId="0" xfId="0" applyFont="1" applyAlignment="1">
      <alignment horizontal="right"/>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xf>
    <xf numFmtId="0" fontId="1" fillId="2" borderId="1" xfId="0"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xf numFmtId="49" fontId="1" fillId="2" borderId="1" xfId="0" applyNumberFormat="1" applyFont="1" applyFill="1" applyBorder="1" applyAlignment="1">
      <alignment horizontal="center"/>
    </xf>
    <xf numFmtId="49" fontId="1" fillId="2" borderId="2" xfId="0" applyNumberFormat="1" applyFont="1" applyFill="1" applyBorder="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vertical="center" wrapText="1"/>
    </xf>
    <xf numFmtId="0" fontId="1" fillId="2" borderId="1"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1" xfId="0" applyFont="1" applyFill="1" applyBorder="1" applyAlignment="1" applyProtection="1">
      <alignment vertical="top" wrapText="1"/>
      <protection locked="0"/>
    </xf>
    <xf numFmtId="0" fontId="1" fillId="2" borderId="4"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xf>
    <xf numFmtId="0" fontId="4" fillId="2" borderId="1"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left" vertical="top"/>
    </xf>
    <xf numFmtId="14" fontId="1" fillId="2" borderId="2" xfId="0" applyNumberFormat="1" applyFont="1" applyFill="1" applyBorder="1" applyAlignment="1">
      <alignment horizontal="left" vertical="top" wrapText="1"/>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49" fontId="3" fillId="0" borderId="1" xfId="0" applyNumberFormat="1" applyFont="1" applyBorder="1" applyAlignment="1">
      <alignment horizontal="center"/>
    </xf>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2" xfId="0" applyFont="1" applyFill="1" applyBorder="1" applyAlignment="1">
      <alignment horizontal="left" vertical="top"/>
    </xf>
    <xf numFmtId="164" fontId="1" fillId="0" borderId="0" xfId="0" applyNumberFormat="1" applyFont="1"/>
    <xf numFmtId="0" fontId="0" fillId="0" borderId="0" xfId="0" applyFont="1"/>
    <xf numFmtId="0" fontId="6" fillId="0" borderId="0" xfId="0" applyFont="1"/>
    <xf numFmtId="0" fontId="7" fillId="0" borderId="0" xfId="0" applyFont="1"/>
    <xf numFmtId="0" fontId="3" fillId="0" borderId="1" xfId="0" applyFont="1" applyBorder="1" applyAlignment="1">
      <alignment horizontal="center" wrapText="1"/>
    </xf>
    <xf numFmtId="0" fontId="3" fillId="2" borderId="1" xfId="0" applyFont="1" applyFill="1" applyBorder="1" applyAlignment="1">
      <alignment horizontal="center"/>
    </xf>
    <xf numFmtId="0" fontId="8" fillId="0" borderId="1" xfId="0" applyFont="1" applyBorder="1" applyAlignment="1">
      <alignment horizont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wrapText="1"/>
    </xf>
    <xf numFmtId="0" fontId="10" fillId="0" borderId="1" xfId="0" applyFont="1" applyBorder="1" applyAlignment="1">
      <alignment wrapText="1"/>
    </xf>
    <xf numFmtId="0" fontId="0" fillId="0" borderId="1" xfId="0" applyBorder="1"/>
    <xf numFmtId="164" fontId="3" fillId="3" borderId="1" xfId="0" applyNumberFormat="1" applyFont="1" applyFill="1" applyBorder="1"/>
    <xf numFmtId="164" fontId="9" fillId="3" borderId="1" xfId="0" applyNumberFormat="1" applyFont="1" applyFill="1" applyBorder="1"/>
    <xf numFmtId="0" fontId="3" fillId="2" borderId="1" xfId="0" applyFont="1" applyFill="1" applyBorder="1" applyAlignment="1">
      <alignment vertical="top" wrapText="1"/>
    </xf>
    <xf numFmtId="164" fontId="3" fillId="0" borderId="1" xfId="0" applyNumberFormat="1" applyFont="1" applyBorder="1"/>
    <xf numFmtId="164" fontId="9" fillId="0" borderId="1" xfId="0" applyNumberFormat="1" applyFont="1" applyBorder="1"/>
    <xf numFmtId="0" fontId="3" fillId="0" borderId="4" xfId="0" applyFont="1" applyBorder="1" applyAlignment="1">
      <alignment horizontal="center" vertical="center" wrapText="1"/>
    </xf>
    <xf numFmtId="49" fontId="3" fillId="0" borderId="2" xfId="0" applyNumberFormat="1" applyFont="1" applyBorder="1" applyAlignment="1">
      <alignment horizontal="center"/>
    </xf>
    <xf numFmtId="0" fontId="3" fillId="2" borderId="1" xfId="0" applyFont="1" applyFill="1" applyBorder="1" applyAlignment="1">
      <alignment horizontal="center" vertical="top"/>
    </xf>
    <xf numFmtId="0" fontId="3" fillId="0" borderId="4" xfId="0" applyFont="1" applyBorder="1" applyAlignment="1">
      <alignment vertical="center" wrapText="1"/>
    </xf>
    <xf numFmtId="164" fontId="0" fillId="0" borderId="1" xfId="0" applyNumberFormat="1" applyBorder="1"/>
    <xf numFmtId="164" fontId="0" fillId="0" borderId="1" xfId="0" applyNumberFormat="1" applyFont="1" applyBorder="1"/>
    <xf numFmtId="164" fontId="6" fillId="0" borderId="1" xfId="0" applyNumberFormat="1" applyFont="1" applyBorder="1"/>
    <xf numFmtId="0" fontId="3" fillId="2" borderId="1" xfId="0" applyFont="1" applyFill="1" applyBorder="1" applyAlignment="1">
      <alignment horizontal="left" vertical="top" wrapText="1"/>
    </xf>
    <xf numFmtId="0" fontId="10" fillId="0" borderId="1" xfId="0" applyFont="1" applyBorder="1" applyAlignment="1">
      <alignment horizontal="center" wrapText="1"/>
    </xf>
    <xf numFmtId="0" fontId="3" fillId="2" borderId="2" xfId="0" applyFont="1" applyFill="1" applyBorder="1" applyAlignment="1">
      <alignment horizontal="center" vertical="center"/>
    </xf>
    <xf numFmtId="164" fontId="0" fillId="3" borderId="1" xfId="0" applyNumberFormat="1" applyFont="1" applyFill="1" applyBorder="1"/>
    <xf numFmtId="0" fontId="3" fillId="2" borderId="2" xfId="0" applyFont="1" applyFill="1" applyBorder="1" applyAlignment="1">
      <alignment vertical="top" wrapText="1"/>
    </xf>
    <xf numFmtId="164" fontId="3" fillId="0" borderId="1" xfId="0" applyNumberFormat="1" applyFont="1" applyBorder="1" applyAlignment="1"/>
    <xf numFmtId="0" fontId="3" fillId="2" borderId="2" xfId="0" applyFont="1" applyFill="1" applyBorder="1" applyAlignment="1">
      <alignment horizontal="left" vertical="top" wrapText="1"/>
    </xf>
    <xf numFmtId="164" fontId="11" fillId="0" borderId="1" xfId="0" applyNumberFormat="1" applyFont="1" applyBorder="1"/>
    <xf numFmtId="0" fontId="10" fillId="0" borderId="2" xfId="0" applyFont="1" applyBorder="1" applyAlignment="1">
      <alignment wrapText="1"/>
    </xf>
    <xf numFmtId="0" fontId="0" fillId="0" borderId="2" xfId="0" applyBorder="1"/>
    <xf numFmtId="0" fontId="3" fillId="2" borderId="5" xfId="0" applyFont="1" applyFill="1" applyBorder="1" applyAlignment="1">
      <alignment horizontal="center" vertical="center"/>
    </xf>
    <xf numFmtId="164" fontId="3" fillId="3" borderId="1" xfId="0" applyNumberFormat="1" applyFont="1" applyFill="1" applyBorder="1" applyAlignment="1">
      <alignment horizontal="center"/>
    </xf>
    <xf numFmtId="0" fontId="10" fillId="0" borderId="2" xfId="0" applyFont="1" applyBorder="1" applyAlignment="1">
      <alignment horizontal="center" wrapText="1"/>
    </xf>
    <xf numFmtId="164" fontId="0" fillId="2" borderId="1" xfId="0" applyNumberFormat="1" applyFont="1" applyFill="1" applyBorder="1"/>
    <xf numFmtId="164" fontId="12" fillId="0" borderId="1" xfId="0" applyNumberFormat="1" applyFont="1" applyBorder="1"/>
    <xf numFmtId="0" fontId="3" fillId="2" borderId="5" xfId="0" applyFont="1" applyFill="1" applyBorder="1" applyAlignment="1">
      <alignment vertical="top" wrapText="1"/>
    </xf>
    <xf numFmtId="0" fontId="0" fillId="0" borderId="1" xfId="0" applyBorder="1" applyAlignment="1">
      <alignment wrapText="1"/>
    </xf>
    <xf numFmtId="0" fontId="10" fillId="0" borderId="5" xfId="0" applyFont="1" applyBorder="1" applyAlignment="1">
      <alignment horizontal="center" wrapText="1"/>
    </xf>
    <xf numFmtId="0" fontId="0" fillId="0" borderId="5" xfId="0" applyBorder="1" applyAlignment="1">
      <alignment horizontal="center"/>
    </xf>
    <xf numFmtId="0" fontId="3" fillId="0" borderId="5" xfId="0" applyFont="1" applyBorder="1" applyAlignment="1">
      <alignment horizontal="left" vertical="top" wrapText="1"/>
    </xf>
    <xf numFmtId="0" fontId="3" fillId="0" borderId="5"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horizontal="center" vertical="center"/>
    </xf>
    <xf numFmtId="0" fontId="0" fillId="0" borderId="5" xfId="0" applyBorder="1" applyAlignment="1">
      <alignment horizontal="center" wrapText="1"/>
    </xf>
    <xf numFmtId="0" fontId="3" fillId="2" borderId="5" xfId="0" applyFont="1" applyFill="1" applyBorder="1" applyAlignment="1">
      <alignment horizontal="left" vertical="top" wrapText="1"/>
    </xf>
    <xf numFmtId="164" fontId="3" fillId="0" borderId="1" xfId="0" applyNumberFormat="1" applyFont="1" applyBorder="1" applyAlignment="1">
      <alignment horizontal="right"/>
    </xf>
    <xf numFmtId="164" fontId="3" fillId="2" borderId="1" xfId="0" applyNumberFormat="1" applyFont="1" applyFill="1" applyBorder="1"/>
    <xf numFmtId="164" fontId="3" fillId="2" borderId="1" xfId="0" applyNumberFormat="1" applyFont="1" applyFill="1" applyBorder="1" applyAlignment="1">
      <alignment horizontal="center"/>
    </xf>
    <xf numFmtId="164" fontId="3" fillId="2" borderId="1" xfId="0" applyNumberFormat="1" applyFont="1" applyFill="1" applyBorder="1" applyAlignment="1">
      <alignment horizontal="right"/>
    </xf>
    <xf numFmtId="164" fontId="3" fillId="2" borderId="1" xfId="0" applyNumberFormat="1" applyFont="1" applyFill="1" applyBorder="1" applyAlignment="1"/>
    <xf numFmtId="164" fontId="9" fillId="2" borderId="1" xfId="0" applyNumberFormat="1" applyFont="1" applyFill="1" applyBorder="1"/>
    <xf numFmtId="164" fontId="0" fillId="0" borderId="0" xfId="0" applyNumberFormat="1"/>
    <xf numFmtId="4" fontId="0" fillId="0" borderId="0" xfId="0" applyNumberFormat="1" applyFont="1"/>
    <xf numFmtId="4" fontId="0" fillId="0" borderId="0" xfId="0" applyNumberFormat="1"/>
    <xf numFmtId="0" fontId="13" fillId="0" borderId="1" xfId="0" applyFont="1" applyBorder="1" applyAlignment="1">
      <alignment horizontal="center" vertical="center"/>
    </xf>
    <xf numFmtId="4" fontId="3" fillId="0" borderId="1" xfId="0" applyNumberFormat="1" applyFont="1" applyBorder="1"/>
    <xf numFmtId="0" fontId="13" fillId="0" borderId="1" xfId="0" applyFont="1" applyBorder="1" applyAlignment="1">
      <alignment vertical="top" wrapText="1"/>
    </xf>
    <xf numFmtId="4" fontId="13" fillId="0" borderId="1" xfId="0" applyNumberFormat="1" applyFont="1" applyBorder="1"/>
    <xf numFmtId="4" fontId="0" fillId="0" borderId="1" xfId="0" applyNumberFormat="1" applyFont="1" applyBorder="1"/>
    <xf numFmtId="4" fontId="0" fillId="0" borderId="1" xfId="0" applyNumberFormat="1" applyBorder="1"/>
    <xf numFmtId="4" fontId="3" fillId="0" borderId="1" xfId="0" applyNumberFormat="1" applyFont="1" applyBorder="1" applyAlignment="1">
      <alignment horizontal="center"/>
    </xf>
    <xf numFmtId="4" fontId="0" fillId="3" borderId="1" xfId="0" applyNumberFormat="1" applyFont="1" applyFill="1" applyBorder="1"/>
    <xf numFmtId="4" fontId="14" fillId="0" borderId="1" xfId="0" applyNumberFormat="1" applyFont="1" applyBorder="1"/>
    <xf numFmtId="0" fontId="0" fillId="2" borderId="6" xfId="0" applyFill="1" applyBorder="1"/>
    <xf numFmtId="0" fontId="0" fillId="2" borderId="0" xfId="0" applyFill="1" applyBorder="1"/>
    <xf numFmtId="4" fontId="14" fillId="0" borderId="1" xfId="0" applyNumberFormat="1" applyFont="1" applyBorder="1" applyAlignment="1">
      <alignment horizontal="center"/>
    </xf>
    <xf numFmtId="49" fontId="3" fillId="0" borderId="1" xfId="0" applyNumberFormat="1" applyFont="1" applyBorder="1" applyAlignment="1">
      <alignment horizontal="center" vertical="top"/>
    </xf>
    <xf numFmtId="4" fontId="10" fillId="0" borderId="1" xfId="0" applyNumberFormat="1" applyFont="1" applyBorder="1" applyAlignment="1">
      <alignment horizontal="center"/>
    </xf>
    <xf numFmtId="4" fontId="14" fillId="0" borderId="1" xfId="0" applyNumberFormat="1" applyFont="1" applyBorder="1" applyAlignment="1"/>
    <xf numFmtId="0" fontId="13" fillId="2" borderId="2" xfId="0" applyFont="1" applyFill="1" applyBorder="1" applyAlignment="1">
      <alignment horizontal="left" vertical="top" wrapText="1"/>
    </xf>
    <xf numFmtId="0" fontId="13" fillId="2" borderId="2" xfId="0" applyFont="1" applyFill="1" applyBorder="1" applyAlignment="1">
      <alignment horizontal="center" vertical="center"/>
    </xf>
    <xf numFmtId="0" fontId="3" fillId="0" borderId="2" xfId="0" applyFont="1" applyBorder="1" applyAlignment="1">
      <alignment horizontal="center" vertical="center" wrapText="1"/>
    </xf>
    <xf numFmtId="4" fontId="3" fillId="0" borderId="1" xfId="0" applyNumberFormat="1" applyFont="1" applyBorder="1" applyAlignment="1"/>
    <xf numFmtId="0" fontId="10" fillId="0" borderId="4" xfId="0" applyFont="1" applyBorder="1" applyAlignment="1">
      <alignment horizontal="center" wrapText="1"/>
    </xf>
    <xf numFmtId="0" fontId="3" fillId="2" borderId="4" xfId="0" applyFont="1" applyFill="1" applyBorder="1" applyAlignment="1">
      <alignment horizontal="center" vertical="center"/>
    </xf>
    <xf numFmtId="0" fontId="0" fillId="0" borderId="4" xfId="0" applyBorder="1" applyAlignment="1">
      <alignment horizontal="center"/>
    </xf>
    <xf numFmtId="4" fontId="12" fillId="0" borderId="1" xfId="0" applyNumberFormat="1" applyFont="1" applyBorder="1"/>
    <xf numFmtId="4" fontId="14" fillId="3" borderId="1" xfId="0" applyNumberFormat="1" applyFont="1" applyFill="1" applyBorder="1" applyAlignment="1">
      <alignment horizontal="center"/>
    </xf>
    <xf numFmtId="4" fontId="14" fillId="2" borderId="1" xfId="0" applyNumberFormat="1" applyFont="1" applyFill="1" applyBorder="1" applyAlignment="1">
      <alignment horizontal="center"/>
    </xf>
    <xf numFmtId="49" fontId="0" fillId="0" borderId="1" xfId="0" applyNumberFormat="1" applyFont="1" applyBorder="1" applyAlignment="1">
      <alignment horizontal="center"/>
    </xf>
    <xf numFmtId="4" fontId="3" fillId="3" borderId="1" xfId="0" applyNumberFormat="1" applyFont="1" applyFill="1" applyBorder="1" applyAlignment="1">
      <alignment horizontal="center"/>
    </xf>
    <xf numFmtId="0" fontId="10" fillId="2" borderId="1" xfId="0" applyFont="1" applyFill="1" applyBorder="1" applyAlignment="1">
      <alignment wrapText="1"/>
    </xf>
    <xf numFmtId="0" fontId="0" fillId="2" borderId="1" xfId="0" applyFill="1" applyBorder="1"/>
    <xf numFmtId="4" fontId="10" fillId="0" borderId="1" xfId="0" applyNumberFormat="1" applyFont="1" applyBorder="1"/>
    <xf numFmtId="4" fontId="16" fillId="0" borderId="1" xfId="0" applyNumberFormat="1" applyFont="1" applyBorder="1"/>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49" fontId="3" fillId="0" borderId="1" xfId="0" applyNumberFormat="1" applyFont="1" applyBorder="1" applyAlignment="1">
      <alignment horizontal="center"/>
    </xf>
    <xf numFmtId="164" fontId="3" fillId="0" borderId="1" xfId="0" applyNumberFormat="1" applyFont="1" applyBorder="1" applyAlignment="1">
      <alignment horizontal="center"/>
    </xf>
    <xf numFmtId="164" fontId="3" fillId="2" borderId="1" xfId="0" applyNumberFormat="1" applyFont="1" applyFill="1" applyBorder="1" applyAlignment="1">
      <alignment horizontal="center"/>
    </xf>
    <xf numFmtId="164" fontId="3" fillId="0" borderId="1" xfId="0" applyNumberFormat="1" applyFont="1" applyBorder="1" applyAlignment="1">
      <alignment horizontal="center"/>
    </xf>
    <xf numFmtId="49" fontId="3" fillId="0" borderId="1" xfId="0" applyNumberFormat="1" applyFont="1" applyBorder="1" applyAlignment="1">
      <alignment horizontal="center"/>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4" fontId="0" fillId="4" borderId="1" xfId="0" applyNumberFormat="1" applyFill="1" applyBorder="1"/>
    <xf numFmtId="49" fontId="3" fillId="5" borderId="1" xfId="0" applyNumberFormat="1" applyFont="1" applyFill="1" applyBorder="1" applyAlignment="1">
      <alignment horizontal="center"/>
    </xf>
    <xf numFmtId="4" fontId="15" fillId="4" borderId="1" xfId="0" applyNumberFormat="1" applyFont="1" applyFill="1" applyBorder="1"/>
    <xf numFmtId="0" fontId="0" fillId="0" borderId="1" xfId="0" applyBorder="1" applyAlignment="1">
      <alignment horizontal="center"/>
    </xf>
    <xf numFmtId="0" fontId="0" fillId="0" borderId="2" xfId="0"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xf>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0" fillId="0" borderId="1" xfId="0" applyBorder="1" applyAlignment="1">
      <alignment horizontal="center"/>
    </xf>
    <xf numFmtId="0" fontId="10" fillId="0" borderId="1" xfId="0" applyFont="1" applyBorder="1" applyAlignment="1">
      <alignment horizontal="center"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164" fontId="3" fillId="0" borderId="1" xfId="0" applyNumberFormat="1" applyFont="1" applyBorder="1" applyAlignment="1">
      <alignment horizontal="center"/>
    </xf>
    <xf numFmtId="0" fontId="3" fillId="2" borderId="2" xfId="0" applyFont="1" applyFill="1" applyBorder="1" applyAlignment="1">
      <alignment horizontal="center" vertical="center"/>
    </xf>
    <xf numFmtId="164" fontId="3" fillId="2" borderId="1" xfId="0" applyNumberFormat="1" applyFont="1" applyFill="1" applyBorder="1" applyAlignment="1">
      <alignment horizontal="center"/>
    </xf>
    <xf numFmtId="49" fontId="3" fillId="0" borderId="2" xfId="0" applyNumberFormat="1" applyFont="1" applyBorder="1" applyAlignment="1">
      <alignment horizontal="center"/>
    </xf>
    <xf numFmtId="0" fontId="3" fillId="2" borderId="2" xfId="0" applyFont="1" applyFill="1" applyBorder="1" applyAlignment="1">
      <alignment horizontal="left" vertical="top" wrapText="1"/>
    </xf>
    <xf numFmtId="4" fontId="0" fillId="4" borderId="1" xfId="0" applyNumberFormat="1" applyFont="1" applyFill="1" applyBorder="1"/>
    <xf numFmtId="4" fontId="0" fillId="4" borderId="2" xfId="0" applyNumberFormat="1" applyFill="1" applyBorder="1"/>
    <xf numFmtId="0" fontId="0" fillId="0" borderId="2" xfId="0" applyBorder="1" applyAlignment="1">
      <alignment horizontal="center"/>
    </xf>
    <xf numFmtId="49" fontId="3" fillId="0" borderId="2" xfId="0" applyNumberFormat="1" applyFont="1" applyBorder="1" applyAlignment="1">
      <alignment horizontal="center"/>
    </xf>
    <xf numFmtId="0" fontId="0" fillId="0" borderId="2" xfId="0" applyBorder="1" applyAlignment="1"/>
    <xf numFmtId="49" fontId="3" fillId="0" borderId="1" xfId="0" applyNumberFormat="1" applyFont="1" applyBorder="1" applyAlignment="1"/>
    <xf numFmtId="164" fontId="0" fillId="0" borderId="1" xfId="0" applyNumberFormat="1" applyBorder="1" applyAlignment="1"/>
    <xf numFmtId="164" fontId="0" fillId="0" borderId="1" xfId="0" applyNumberFormat="1" applyFont="1" applyBorder="1" applyAlignment="1"/>
    <xf numFmtId="49" fontId="1" fillId="2" borderId="1" xfId="0" applyNumberFormat="1" applyFont="1" applyFill="1" applyBorder="1" applyAlignment="1"/>
    <xf numFmtId="164" fontId="1" fillId="2" borderId="1" xfId="0" applyNumberFormat="1" applyFont="1" applyFill="1" applyBorder="1" applyAlignment="1"/>
    <xf numFmtId="4" fontId="0" fillId="3" borderId="2" xfId="0" applyNumberFormat="1" applyFont="1" applyFill="1" applyBorder="1" applyAlignment="1"/>
    <xf numFmtId="4" fontId="0" fillId="4" borderId="2" xfId="0" applyNumberFormat="1" applyFill="1" applyBorder="1" applyAlignment="1"/>
    <xf numFmtId="49" fontId="3" fillId="0" borderId="1" xfId="0" applyNumberFormat="1" applyFont="1" applyBorder="1" applyAlignment="1">
      <alignment horizontal="center"/>
    </xf>
    <xf numFmtId="4" fontId="3" fillId="4" borderId="1" xfId="0" applyNumberFormat="1" applyFont="1" applyFill="1" applyBorder="1" applyAlignment="1">
      <alignment horizontal="center"/>
    </xf>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vertical="top"/>
    </xf>
    <xf numFmtId="164" fontId="1"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164" fontId="3"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49"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top"/>
    </xf>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0" fillId="0" borderId="1" xfId="0" applyBorder="1" applyAlignment="1">
      <alignment horizontal="center"/>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xf>
    <xf numFmtId="0" fontId="10" fillId="0" borderId="1" xfId="0" applyFont="1" applyBorder="1" applyAlignment="1">
      <alignment horizontal="center" wrapText="1"/>
    </xf>
    <xf numFmtId="49" fontId="3" fillId="0" borderId="1" xfId="0" applyNumberFormat="1" applyFont="1" applyBorder="1" applyAlignment="1">
      <alignment horizontal="center"/>
    </xf>
    <xf numFmtId="164" fontId="0" fillId="4" borderId="1" xfId="0" applyNumberFormat="1" applyFont="1" applyFill="1" applyBorder="1"/>
    <xf numFmtId="164" fontId="1" fillId="2" borderId="1" xfId="0" applyNumberFormat="1" applyFont="1" applyFill="1" applyBorder="1" applyAlignment="1">
      <alignment horizontal="center"/>
    </xf>
    <xf numFmtId="164" fontId="3" fillId="0" borderId="1" xfId="0" applyNumberFormat="1" applyFont="1" applyBorder="1" applyAlignment="1">
      <alignment horizontal="center"/>
    </xf>
    <xf numFmtId="164" fontId="3" fillId="2" borderId="1" xfId="0" applyNumberFormat="1" applyFont="1" applyFill="1" applyBorder="1" applyAlignment="1">
      <alignment horizontal="center"/>
    </xf>
    <xf numFmtId="4" fontId="14" fillId="0" borderId="1" xfId="0" applyNumberFormat="1" applyFont="1" applyBorder="1" applyAlignment="1">
      <alignment horizontal="center"/>
    </xf>
    <xf numFmtId="49" fontId="1" fillId="0" borderId="1" xfId="0" applyNumberFormat="1" applyFont="1" applyFill="1" applyBorder="1" applyAlignment="1">
      <alignment horizontal="center"/>
    </xf>
    <xf numFmtId="164" fontId="3" fillId="2" borderId="1" xfId="0" applyNumberFormat="1" applyFont="1" applyFill="1" applyBorder="1" applyAlignment="1">
      <alignment horizontal="center"/>
    </xf>
    <xf numFmtId="4" fontId="14" fillId="4" borderId="1" xfId="0" applyNumberFormat="1" applyFont="1" applyFill="1"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horizontal="center" vertical="center"/>
    </xf>
    <xf numFmtId="49" fontId="3" fillId="0" borderId="1" xfId="0" applyNumberFormat="1" applyFont="1" applyBorder="1" applyAlignment="1">
      <alignment horizontal="center"/>
    </xf>
    <xf numFmtId="0" fontId="0" fillId="0" borderId="1" xfId="0" applyBorder="1" applyAlignment="1">
      <alignment horizontal="center"/>
    </xf>
    <xf numFmtId="0" fontId="3" fillId="2" borderId="1" xfId="0" applyFont="1" applyFill="1" applyBorder="1" applyAlignment="1">
      <alignment horizontal="left" vertical="top" wrapText="1"/>
    </xf>
    <xf numFmtId="0" fontId="10" fillId="0" borderId="1" xfId="0" applyFont="1" applyBorder="1" applyAlignment="1">
      <alignment horizontal="center" wrapText="1"/>
    </xf>
    <xf numFmtId="0" fontId="3" fillId="2" borderId="1" xfId="0" applyFont="1" applyFill="1" applyBorder="1" applyAlignment="1">
      <alignment vertical="top" wrapText="1"/>
    </xf>
    <xf numFmtId="164" fontId="3"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xf>
    <xf numFmtId="0" fontId="1" fillId="2" borderId="1" xfId="0" applyFont="1" applyFill="1" applyBorder="1" applyAlignment="1" applyProtection="1">
      <alignment horizontal="left" vertical="top" wrapText="1"/>
      <protection locked="0"/>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4" fontId="0" fillId="3" borderId="1" xfId="0" applyNumberFormat="1" applyFill="1" applyBorder="1"/>
    <xf numFmtId="49" fontId="3" fillId="6" borderId="1" xfId="0" applyNumberFormat="1" applyFont="1" applyFill="1" applyBorder="1" applyAlignment="1">
      <alignment horizontal="center"/>
    </xf>
    <xf numFmtId="164" fontId="17" fillId="2" borderId="1" xfId="0" applyNumberFormat="1" applyFont="1" applyFill="1" applyBorder="1"/>
    <xf numFmtId="164" fontId="17" fillId="0" borderId="1" xfId="0" applyNumberFormat="1" applyFont="1" applyBorder="1"/>
    <xf numFmtId="49" fontId="3" fillId="7" borderId="1" xfId="0" applyNumberFormat="1" applyFont="1" applyFill="1" applyBorder="1" applyAlignment="1">
      <alignment horizontal="center"/>
    </xf>
    <xf numFmtId="164" fontId="3" fillId="8" borderId="1" xfId="0" applyNumberFormat="1" applyFont="1" applyFill="1" applyBorder="1"/>
    <xf numFmtId="164" fontId="3" fillId="7" borderId="1" xfId="0" applyNumberFormat="1" applyFont="1" applyFill="1" applyBorder="1"/>
    <xf numFmtId="0" fontId="3" fillId="8" borderId="1" xfId="0" applyFont="1" applyFill="1" applyBorder="1" applyAlignment="1">
      <alignment horizontal="left" vertical="top" wrapText="1"/>
    </xf>
    <xf numFmtId="0" fontId="3" fillId="8" borderId="1" xfId="0" applyFont="1" applyFill="1" applyBorder="1" applyAlignment="1">
      <alignment horizontal="center" vertical="center"/>
    </xf>
    <xf numFmtId="0" fontId="10" fillId="7" borderId="1" xfId="0" applyFont="1" applyFill="1" applyBorder="1" applyAlignment="1">
      <alignment horizontal="center" wrapText="1"/>
    </xf>
    <xf numFmtId="0" fontId="0" fillId="7" borderId="1" xfId="0" applyFill="1" applyBorder="1" applyAlignment="1">
      <alignment horizontal="center"/>
    </xf>
    <xf numFmtId="0" fontId="0" fillId="7" borderId="0" xfId="0" applyFill="1"/>
    <xf numFmtId="0" fontId="1" fillId="7" borderId="0" xfId="0" applyFont="1" applyFill="1"/>
    <xf numFmtId="49" fontId="18" fillId="6" borderId="1" xfId="0" applyNumberFormat="1" applyFont="1" applyFill="1" applyBorder="1" applyAlignment="1">
      <alignment horizontal="center"/>
    </xf>
    <xf numFmtId="164" fontId="3" fillId="6" borderId="1" xfId="0" applyNumberFormat="1" applyFont="1" applyFill="1" applyBorder="1"/>
    <xf numFmtId="4" fontId="3" fillId="6" borderId="1" xfId="0" applyNumberFormat="1" applyFont="1" applyFill="1" applyBorder="1"/>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164" fontId="1" fillId="9" borderId="1" xfId="0" applyNumberFormat="1" applyFont="1" applyFill="1" applyBorder="1" applyAlignment="1">
      <alignment horizontal="center"/>
    </xf>
    <xf numFmtId="164" fontId="1" fillId="6" borderId="1" xfId="0" applyNumberFormat="1" applyFont="1" applyFill="1" applyBorder="1" applyAlignment="1">
      <alignment horizontal="center"/>
    </xf>
    <xf numFmtId="0" fontId="1" fillId="9" borderId="1" xfId="0" applyFont="1" applyFill="1" applyBorder="1" applyAlignment="1">
      <alignment horizontal="left" vertical="top" wrapText="1"/>
    </xf>
    <xf numFmtId="0" fontId="1" fillId="9" borderId="1" xfId="0" applyFont="1" applyFill="1" applyBorder="1" applyAlignment="1">
      <alignment horizontal="center" vertical="center"/>
    </xf>
    <xf numFmtId="0" fontId="1" fillId="9" borderId="1" xfId="0" applyFont="1" applyFill="1" applyBorder="1" applyAlignment="1">
      <alignment horizontal="left" vertical="top"/>
    </xf>
    <xf numFmtId="49" fontId="1" fillId="9"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4" fontId="1" fillId="9" borderId="1" xfId="0" applyNumberFormat="1" applyFont="1" applyFill="1" applyBorder="1" applyAlignment="1">
      <alignment horizontal="center"/>
    </xf>
    <xf numFmtId="164" fontId="1" fillId="2" borderId="1" xfId="0" applyNumberFormat="1" applyFont="1" applyFill="1" applyBorder="1" applyAlignment="1">
      <alignment horizontal="center"/>
    </xf>
    <xf numFmtId="49" fontId="3" fillId="0" borderId="1" xfId="0" applyNumberFormat="1" applyFont="1" applyBorder="1" applyAlignment="1">
      <alignment horizontal="center"/>
    </xf>
    <xf numFmtId="0" fontId="10" fillId="0" borderId="5" xfId="0" applyFont="1" applyBorder="1" applyAlignment="1">
      <alignment horizontal="center" wrapText="1"/>
    </xf>
    <xf numFmtId="0" fontId="0" fillId="0" borderId="5" xfId="0" applyBorder="1" applyAlignment="1">
      <alignment horizontal="center"/>
    </xf>
    <xf numFmtId="0" fontId="3" fillId="7" borderId="2" xfId="0" applyFont="1" applyFill="1" applyBorder="1" applyAlignment="1">
      <alignment horizontal="left" vertical="top" wrapText="1"/>
    </xf>
    <xf numFmtId="0" fontId="3" fillId="7" borderId="2" xfId="0" applyFont="1" applyFill="1" applyBorder="1" applyAlignment="1">
      <alignment horizontal="center" vertical="center"/>
    </xf>
    <xf numFmtId="0" fontId="10" fillId="7" borderId="5" xfId="0" applyFont="1" applyFill="1" applyBorder="1" applyAlignment="1">
      <alignment horizontal="center" wrapText="1"/>
    </xf>
    <xf numFmtId="0" fontId="0" fillId="7" borderId="5" xfId="0" applyFill="1" applyBorder="1" applyAlignment="1">
      <alignment horizontal="center"/>
    </xf>
    <xf numFmtId="0" fontId="0" fillId="7" borderId="5" xfId="0" applyFill="1" applyBorder="1" applyAlignment="1">
      <alignment horizontal="center" wrapText="1"/>
    </xf>
    <xf numFmtId="0" fontId="3" fillId="7" borderId="5" xfId="0" applyFont="1" applyFill="1" applyBorder="1" applyAlignment="1">
      <alignment horizontal="left" vertical="top" wrapText="1"/>
    </xf>
    <xf numFmtId="0" fontId="3" fillId="7" borderId="5" xfId="0" applyFont="1" applyFill="1" applyBorder="1" applyAlignment="1">
      <alignment horizontal="center" vertical="center"/>
    </xf>
    <xf numFmtId="164" fontId="1" fillId="2" borderId="1" xfId="0" applyNumberFormat="1" applyFont="1" applyFill="1" applyBorder="1" applyAlignment="1">
      <alignment horizontal="center"/>
    </xf>
    <xf numFmtId="164" fontId="1" fillId="9" borderId="1" xfId="0" applyNumberFormat="1" applyFont="1" applyFill="1" applyBorder="1" applyAlignment="1">
      <alignment horizontal="center"/>
    </xf>
    <xf numFmtId="4" fontId="1" fillId="2" borderId="2" xfId="0" applyNumberFormat="1" applyFont="1" applyFill="1" applyBorder="1" applyAlignment="1">
      <alignment vertical="top" wrapText="1"/>
    </xf>
    <xf numFmtId="4" fontId="1" fillId="2" borderId="5" xfId="0" applyNumberFormat="1" applyFont="1" applyFill="1" applyBorder="1" applyAlignment="1">
      <alignment vertical="top" wrapText="1"/>
    </xf>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2"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left" vertical="top"/>
    </xf>
    <xf numFmtId="0" fontId="1" fillId="2" borderId="5"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0" borderId="0" xfId="0" applyFont="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164" fontId="1" fillId="9" borderId="1" xfId="0" applyNumberFormat="1" applyFont="1" applyFill="1" applyBorder="1" applyAlignment="1">
      <alignment horizontal="center"/>
    </xf>
    <xf numFmtId="0" fontId="1" fillId="2" borderId="1" xfId="0" applyFont="1" applyFill="1" applyBorder="1" applyAlignment="1" applyProtection="1">
      <alignment horizontal="left" vertical="top" wrapText="1"/>
      <protection locked="0"/>
    </xf>
    <xf numFmtId="0" fontId="3"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2" xfId="0" applyFont="1" applyFill="1" applyBorder="1" applyAlignment="1">
      <alignment vertical="top"/>
    </xf>
    <xf numFmtId="0" fontId="1" fillId="2" borderId="5" xfId="0" applyFont="1" applyFill="1" applyBorder="1" applyAlignment="1">
      <alignment vertical="top"/>
    </xf>
    <xf numFmtId="164" fontId="1" fillId="2" borderId="1" xfId="0" applyNumberFormat="1" applyFont="1" applyFill="1" applyBorder="1" applyAlignment="1">
      <alignment horizontal="center"/>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49" fontId="1" fillId="2" borderId="1" xfId="0" applyNumberFormat="1" applyFont="1" applyFill="1" applyBorder="1" applyAlignment="1">
      <alignment horizontal="center"/>
    </xf>
    <xf numFmtId="164" fontId="1" fillId="2" borderId="2" xfId="0" applyNumberFormat="1" applyFont="1" applyFill="1" applyBorder="1" applyAlignment="1">
      <alignment horizontal="center"/>
    </xf>
    <xf numFmtId="164" fontId="1" fillId="2" borderId="5" xfId="0" applyNumberFormat="1" applyFont="1" applyFill="1" applyBorder="1" applyAlignment="1">
      <alignment horizontal="center"/>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vertical="top" wrapText="1"/>
    </xf>
    <xf numFmtId="0" fontId="1" fillId="0" borderId="1" xfId="0" applyFont="1" applyBorder="1" applyAlignment="1">
      <alignment horizontal="left" vertical="top" wrapText="1"/>
    </xf>
    <xf numFmtId="0" fontId="1" fillId="2" borderId="4" xfId="0" applyFont="1" applyFill="1" applyBorder="1" applyAlignment="1">
      <alignment horizontal="left" vertical="top" wrapText="1"/>
    </xf>
    <xf numFmtId="0" fontId="1" fillId="0" borderId="0" xfId="0" applyFont="1" applyAlignment="1">
      <alignment horizontal="left"/>
    </xf>
    <xf numFmtId="0" fontId="1" fillId="2" borderId="4" xfId="0" applyFont="1" applyFill="1" applyBorder="1" applyAlignment="1">
      <alignment horizontal="center" vertical="center"/>
    </xf>
    <xf numFmtId="0" fontId="1" fillId="2" borderId="2"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4" fontId="1" fillId="2" borderId="2" xfId="0" applyNumberFormat="1" applyFont="1" applyFill="1" applyBorder="1" applyAlignment="1">
      <alignment horizontal="left" vertical="top"/>
    </xf>
    <xf numFmtId="4" fontId="1" fillId="2" borderId="4" xfId="0" applyNumberFormat="1" applyFont="1" applyFill="1" applyBorder="1" applyAlignment="1">
      <alignment horizontal="left" vertical="top"/>
    </xf>
    <xf numFmtId="4" fontId="1" fillId="2" borderId="5" xfId="0" applyNumberFormat="1" applyFont="1" applyFill="1" applyBorder="1" applyAlignment="1">
      <alignment horizontal="left" vertical="top"/>
    </xf>
    <xf numFmtId="0" fontId="16" fillId="0" borderId="0" xfId="0" applyFont="1" applyBorder="1" applyAlignment="1">
      <alignment horizontal="left"/>
    </xf>
    <xf numFmtId="0" fontId="1" fillId="2" borderId="4" xfId="0" applyFont="1" applyFill="1" applyBorder="1" applyAlignment="1">
      <alignment horizontal="left" vertical="top"/>
    </xf>
    <xf numFmtId="0" fontId="16" fillId="0" borderId="0" xfId="0" applyFont="1" applyBorder="1" applyAlignment="1">
      <alignment horizontal="right"/>
    </xf>
    <xf numFmtId="0" fontId="3" fillId="0" borderId="1" xfId="0" applyFont="1" applyBorder="1" applyAlignment="1">
      <alignment horizontal="center" wrapText="1"/>
    </xf>
    <xf numFmtId="0" fontId="3" fillId="2" borderId="1" xfId="0" applyFont="1" applyFill="1" applyBorder="1" applyAlignment="1">
      <alignment horizontal="center" wrapText="1"/>
    </xf>
    <xf numFmtId="0" fontId="3" fillId="2" borderId="1" xfId="0" applyFont="1" applyFill="1" applyBorder="1" applyAlignment="1">
      <alignment horizontal="center" vertical="top" wrapText="1"/>
    </xf>
    <xf numFmtId="0" fontId="3" fillId="0" borderId="1" xfId="0" applyFont="1" applyBorder="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xf>
    <xf numFmtId="0" fontId="3" fillId="2" borderId="1" xfId="0" applyFont="1" applyFill="1" applyBorder="1" applyAlignment="1">
      <alignment horizontal="center" vertical="center"/>
    </xf>
    <xf numFmtId="49" fontId="3" fillId="0" borderId="1" xfId="0" applyNumberFormat="1" applyFont="1" applyBorder="1" applyAlignment="1">
      <alignment horizontal="center"/>
    </xf>
    <xf numFmtId="164" fontId="0" fillId="0" borderId="1" xfId="0" applyNumberFormat="1" applyFont="1"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xf>
    <xf numFmtId="0" fontId="3" fillId="2" borderId="1" xfId="0" applyFont="1" applyFill="1" applyBorder="1" applyAlignment="1">
      <alignment horizontal="left" wrapText="1"/>
    </xf>
    <xf numFmtId="0" fontId="10" fillId="0" borderId="1" xfId="0" applyFont="1" applyBorder="1" applyAlignment="1">
      <alignment horizontal="center" wrapText="1"/>
    </xf>
    <xf numFmtId="0" fontId="3" fillId="2" borderId="1" xfId="0" applyFont="1" applyFill="1" applyBorder="1" applyAlignment="1">
      <alignment vertical="top" wrapText="1"/>
    </xf>
    <xf numFmtId="0" fontId="3" fillId="2" borderId="2" xfId="0" applyFont="1" applyFill="1" applyBorder="1" applyAlignment="1">
      <alignment horizontal="center" vertical="center"/>
    </xf>
    <xf numFmtId="0" fontId="3" fillId="2" borderId="2" xfId="0" applyFont="1" applyFill="1" applyBorder="1" applyAlignment="1">
      <alignment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3" fillId="2" borderId="1" xfId="0" applyFont="1" applyFill="1" applyBorder="1" applyAlignment="1">
      <alignment horizontal="center" vertical="top"/>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2"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vertical="top" wrapText="1"/>
    </xf>
    <xf numFmtId="164" fontId="3" fillId="0" borderId="1" xfId="0" applyNumberFormat="1" applyFont="1" applyBorder="1" applyAlignment="1">
      <alignment horizontal="right"/>
    </xf>
    <xf numFmtId="164" fontId="3" fillId="2" borderId="1" xfId="0" applyNumberFormat="1" applyFont="1" applyFill="1" applyBorder="1" applyAlignment="1">
      <alignment horizontal="center"/>
    </xf>
    <xf numFmtId="4" fontId="13" fillId="0" borderId="1" xfId="0" applyNumberFormat="1" applyFont="1" applyBorder="1" applyAlignment="1">
      <alignment horizontal="center"/>
    </xf>
    <xf numFmtId="4" fontId="13" fillId="0" borderId="1" xfId="0" applyNumberFormat="1" applyFont="1" applyBorder="1" applyAlignment="1">
      <alignment horizontal="center" vertical="top" wrapText="1"/>
    </xf>
    <xf numFmtId="4" fontId="0" fillId="3" borderId="1" xfId="0" applyNumberFormat="1" applyFont="1" applyFill="1" applyBorder="1" applyAlignment="1">
      <alignment horizontal="center"/>
    </xf>
    <xf numFmtId="4" fontId="0" fillId="4" borderId="1" xfId="0" applyNumberFormat="1" applyFill="1" applyBorder="1" applyAlignment="1">
      <alignment horizontal="center"/>
    </xf>
    <xf numFmtId="0" fontId="13" fillId="2" borderId="1" xfId="0" applyFont="1" applyFill="1" applyBorder="1" applyAlignment="1">
      <alignment horizontal="left" wrapText="1"/>
    </xf>
    <xf numFmtId="0" fontId="13" fillId="0" borderId="1" xfId="0" applyFont="1" applyBorder="1" applyAlignment="1">
      <alignment horizontal="center" vertical="center"/>
    </xf>
    <xf numFmtId="4" fontId="14" fillId="4" borderId="1" xfId="0" applyNumberFormat="1" applyFont="1" applyFill="1" applyBorder="1" applyAlignment="1">
      <alignment horizontal="center"/>
    </xf>
    <xf numFmtId="4" fontId="14" fillId="0" borderId="1" xfId="0" applyNumberFormat="1" applyFont="1" applyBorder="1" applyAlignment="1">
      <alignment horizontal="center"/>
    </xf>
    <xf numFmtId="0" fontId="0" fillId="0" borderId="4" xfId="0" applyBorder="1" applyAlignment="1">
      <alignment vertical="top" wrapText="1"/>
    </xf>
    <xf numFmtId="0" fontId="0" fillId="0" borderId="4" xfId="0" applyBorder="1" applyAlignment="1">
      <alignment horizontal="center" vertical="center"/>
    </xf>
    <xf numFmtId="0" fontId="0" fillId="0" borderId="4" xfId="0" applyBorder="1" applyAlignment="1">
      <alignment wrapText="1"/>
    </xf>
    <xf numFmtId="0" fontId="0" fillId="0" borderId="5" xfId="0" applyBorder="1" applyAlignment="1">
      <alignment horizontal="center"/>
    </xf>
    <xf numFmtId="0" fontId="0" fillId="0" borderId="2" xfId="0" applyBorder="1" applyAlignment="1">
      <alignment horizontal="center"/>
    </xf>
    <xf numFmtId="0" fontId="1" fillId="9" borderId="2" xfId="0" applyFont="1" applyFill="1" applyBorder="1" applyAlignment="1">
      <alignment horizontal="left" vertical="top" wrapText="1"/>
    </xf>
    <xf numFmtId="0" fontId="1" fillId="9" borderId="2" xfId="0" applyFont="1" applyFill="1" applyBorder="1" applyAlignment="1">
      <alignment horizontal="center" vertical="center"/>
    </xf>
    <xf numFmtId="0" fontId="1" fillId="9" borderId="2" xfId="0" applyFont="1" applyFill="1" applyBorder="1" applyAlignment="1">
      <alignment horizontal="left" vertical="top"/>
    </xf>
    <xf numFmtId="0" fontId="1" fillId="6" borderId="0" xfId="0" applyFont="1" applyFill="1"/>
    <xf numFmtId="0" fontId="1" fillId="9" borderId="5" xfId="0" applyFont="1" applyFill="1" applyBorder="1" applyAlignment="1">
      <alignment horizontal="left" vertical="top" wrapText="1"/>
    </xf>
    <xf numFmtId="0" fontId="1" fillId="9" borderId="5" xfId="0" applyFont="1" applyFill="1" applyBorder="1" applyAlignment="1">
      <alignment horizontal="center" vertical="center"/>
    </xf>
    <xf numFmtId="0" fontId="1" fillId="9" borderId="5" xfId="0" applyFont="1" applyFill="1" applyBorder="1" applyAlignment="1">
      <alignment horizontal="left" vertical="top"/>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2F0D9"/>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09" Type="http://schemas.openxmlformats.org/officeDocument/2006/relationships/revisionLog" Target="revisionLog4.xml"/><Relationship Id="rId117" Type="http://schemas.openxmlformats.org/officeDocument/2006/relationships/revisionLog" Target="revisionLog12.xml"/><Relationship Id="rId112" Type="http://schemas.openxmlformats.org/officeDocument/2006/relationships/revisionLog" Target="revisionLog7.xml"/><Relationship Id="rId120" Type="http://schemas.openxmlformats.org/officeDocument/2006/relationships/revisionLog" Target="revisionLog15.xml"/><Relationship Id="rId125" Type="http://schemas.openxmlformats.org/officeDocument/2006/relationships/revisionLog" Target="revisionLog20.xml"/><Relationship Id="rId133" Type="http://schemas.openxmlformats.org/officeDocument/2006/relationships/revisionLog" Target="revisionLog28.xml"/><Relationship Id="rId138" Type="http://schemas.openxmlformats.org/officeDocument/2006/relationships/revisionLog" Target="revisionLog33.xml"/><Relationship Id="rId141" Type="http://schemas.openxmlformats.org/officeDocument/2006/relationships/revisionLog" Target="revisionLog36.xml"/><Relationship Id="rId146" Type="http://schemas.openxmlformats.org/officeDocument/2006/relationships/revisionLog" Target="revisionLog41.xml"/><Relationship Id="rId154" Type="http://schemas.openxmlformats.org/officeDocument/2006/relationships/revisionLog" Target="revisionLog49.xml"/><Relationship Id="rId159" Type="http://schemas.openxmlformats.org/officeDocument/2006/relationships/revisionLog" Target="revisionLog54.xml"/><Relationship Id="rId167" Type="http://schemas.openxmlformats.org/officeDocument/2006/relationships/revisionLog" Target="revisionLog62.xml"/><Relationship Id="rId175" Type="http://schemas.openxmlformats.org/officeDocument/2006/relationships/revisionLog" Target="revisionLog70.xml"/><Relationship Id="rId188" Type="http://schemas.openxmlformats.org/officeDocument/2006/relationships/revisionLog" Target="revisionLog83.xml"/><Relationship Id="rId162" Type="http://schemas.openxmlformats.org/officeDocument/2006/relationships/revisionLog" Target="revisionLog57.xml"/><Relationship Id="rId170" Type="http://schemas.openxmlformats.org/officeDocument/2006/relationships/revisionLog" Target="revisionLog65.xml"/><Relationship Id="rId183" Type="http://schemas.openxmlformats.org/officeDocument/2006/relationships/revisionLog" Target="revisionLog78.xml"/><Relationship Id="rId191" Type="http://schemas.openxmlformats.org/officeDocument/2006/relationships/revisionLog" Target="revisionLog86.xml"/><Relationship Id="rId107" Type="http://schemas.openxmlformats.org/officeDocument/2006/relationships/revisionLog" Target="revisionLog2.xml"/><Relationship Id="rId110" Type="http://schemas.openxmlformats.org/officeDocument/2006/relationships/revisionLog" Target="revisionLog5.xml"/><Relationship Id="rId115" Type="http://schemas.openxmlformats.org/officeDocument/2006/relationships/revisionLog" Target="revisionLog10.xml"/><Relationship Id="rId123" Type="http://schemas.openxmlformats.org/officeDocument/2006/relationships/revisionLog" Target="revisionLog18.xml"/><Relationship Id="rId128" Type="http://schemas.openxmlformats.org/officeDocument/2006/relationships/revisionLog" Target="revisionLog23.xml"/><Relationship Id="rId131" Type="http://schemas.openxmlformats.org/officeDocument/2006/relationships/revisionLog" Target="revisionLog26.xml"/><Relationship Id="rId136" Type="http://schemas.openxmlformats.org/officeDocument/2006/relationships/revisionLog" Target="revisionLog31.xml"/><Relationship Id="rId144" Type="http://schemas.openxmlformats.org/officeDocument/2006/relationships/revisionLog" Target="revisionLog39.xml"/><Relationship Id="rId149" Type="http://schemas.openxmlformats.org/officeDocument/2006/relationships/revisionLog" Target="revisionLog44.xml"/><Relationship Id="rId157" Type="http://schemas.openxmlformats.org/officeDocument/2006/relationships/revisionLog" Target="revisionLog52.xml"/><Relationship Id="rId178" Type="http://schemas.openxmlformats.org/officeDocument/2006/relationships/revisionLog" Target="revisionLog73.xml"/><Relationship Id="rId152" Type="http://schemas.openxmlformats.org/officeDocument/2006/relationships/revisionLog" Target="revisionLog47.xml"/><Relationship Id="rId160" Type="http://schemas.openxmlformats.org/officeDocument/2006/relationships/revisionLog" Target="revisionLog55.xml"/><Relationship Id="rId165" Type="http://schemas.openxmlformats.org/officeDocument/2006/relationships/revisionLog" Target="revisionLog60.xml"/><Relationship Id="rId173" Type="http://schemas.openxmlformats.org/officeDocument/2006/relationships/revisionLog" Target="revisionLog68.xml"/><Relationship Id="rId181" Type="http://schemas.openxmlformats.org/officeDocument/2006/relationships/revisionLog" Target="revisionLog76.xml"/><Relationship Id="rId186" Type="http://schemas.openxmlformats.org/officeDocument/2006/relationships/revisionLog" Target="revisionLog81.xml"/><Relationship Id="rId113" Type="http://schemas.openxmlformats.org/officeDocument/2006/relationships/revisionLog" Target="revisionLog8.xml"/><Relationship Id="rId118" Type="http://schemas.openxmlformats.org/officeDocument/2006/relationships/revisionLog" Target="revisionLog13.xml"/><Relationship Id="rId126" Type="http://schemas.openxmlformats.org/officeDocument/2006/relationships/revisionLog" Target="revisionLog21.xml"/><Relationship Id="rId134" Type="http://schemas.openxmlformats.org/officeDocument/2006/relationships/revisionLog" Target="revisionLog29.xml"/><Relationship Id="rId139" Type="http://schemas.openxmlformats.org/officeDocument/2006/relationships/revisionLog" Target="revisionLog34.xml"/><Relationship Id="rId147" Type="http://schemas.openxmlformats.org/officeDocument/2006/relationships/revisionLog" Target="revisionLog42.xml"/><Relationship Id="rId168" Type="http://schemas.openxmlformats.org/officeDocument/2006/relationships/revisionLog" Target="revisionLog63.xml"/><Relationship Id="rId172" Type="http://schemas.openxmlformats.org/officeDocument/2006/relationships/revisionLog" Target="revisionLog67.xml"/><Relationship Id="rId180" Type="http://schemas.openxmlformats.org/officeDocument/2006/relationships/revisionLog" Target="revisionLog75.xml"/><Relationship Id="rId121" Type="http://schemas.openxmlformats.org/officeDocument/2006/relationships/revisionLog" Target="revisionLog16.xml"/><Relationship Id="rId142" Type="http://schemas.openxmlformats.org/officeDocument/2006/relationships/revisionLog" Target="revisionLog37.xml"/><Relationship Id="rId150" Type="http://schemas.openxmlformats.org/officeDocument/2006/relationships/revisionLog" Target="revisionLog45.xml"/><Relationship Id="rId155" Type="http://schemas.openxmlformats.org/officeDocument/2006/relationships/revisionLog" Target="revisionLog50.xml"/><Relationship Id="rId163" Type="http://schemas.openxmlformats.org/officeDocument/2006/relationships/revisionLog" Target="revisionLog58.xml"/><Relationship Id="rId171" Type="http://schemas.openxmlformats.org/officeDocument/2006/relationships/revisionLog" Target="revisionLog66.xml"/><Relationship Id="rId176" Type="http://schemas.openxmlformats.org/officeDocument/2006/relationships/revisionLog" Target="revisionLog71.xml"/><Relationship Id="rId184" Type="http://schemas.openxmlformats.org/officeDocument/2006/relationships/revisionLog" Target="revisionLog79.xml"/><Relationship Id="rId189" Type="http://schemas.openxmlformats.org/officeDocument/2006/relationships/revisionLog" Target="revisionLog84.xml"/><Relationship Id="rId192" Type="http://schemas.openxmlformats.org/officeDocument/2006/relationships/revisionLog" Target="revisionLog87.xml"/><Relationship Id="rId108" Type="http://schemas.openxmlformats.org/officeDocument/2006/relationships/revisionLog" Target="revisionLog3.xml"/><Relationship Id="rId116" Type="http://schemas.openxmlformats.org/officeDocument/2006/relationships/revisionLog" Target="revisionLog11.xml"/><Relationship Id="rId124" Type="http://schemas.openxmlformats.org/officeDocument/2006/relationships/revisionLog" Target="revisionLog19.xml"/><Relationship Id="rId129" Type="http://schemas.openxmlformats.org/officeDocument/2006/relationships/revisionLog" Target="revisionLog24.xml"/><Relationship Id="rId137" Type="http://schemas.openxmlformats.org/officeDocument/2006/relationships/revisionLog" Target="revisionLog32.xml"/><Relationship Id="rId158" Type="http://schemas.openxmlformats.org/officeDocument/2006/relationships/revisionLog" Target="revisionLog53.xml"/><Relationship Id="rId111" Type="http://schemas.openxmlformats.org/officeDocument/2006/relationships/revisionLog" Target="revisionLog6.xml"/><Relationship Id="rId132" Type="http://schemas.openxmlformats.org/officeDocument/2006/relationships/revisionLog" Target="revisionLog27.xml"/><Relationship Id="rId140" Type="http://schemas.openxmlformats.org/officeDocument/2006/relationships/revisionLog" Target="revisionLog35.xml"/><Relationship Id="rId145" Type="http://schemas.openxmlformats.org/officeDocument/2006/relationships/revisionLog" Target="revisionLog40.xml"/><Relationship Id="rId153" Type="http://schemas.openxmlformats.org/officeDocument/2006/relationships/revisionLog" Target="revisionLog48.xml"/><Relationship Id="rId161" Type="http://schemas.openxmlformats.org/officeDocument/2006/relationships/revisionLog" Target="revisionLog56.xml"/><Relationship Id="rId166" Type="http://schemas.openxmlformats.org/officeDocument/2006/relationships/revisionLog" Target="revisionLog61.xml"/><Relationship Id="rId174" Type="http://schemas.openxmlformats.org/officeDocument/2006/relationships/revisionLog" Target="revisionLog69.xml"/><Relationship Id="rId179" Type="http://schemas.openxmlformats.org/officeDocument/2006/relationships/revisionLog" Target="revisionLog74.xml"/><Relationship Id="rId182" Type="http://schemas.openxmlformats.org/officeDocument/2006/relationships/revisionLog" Target="revisionLog77.xml"/><Relationship Id="rId187" Type="http://schemas.openxmlformats.org/officeDocument/2006/relationships/revisionLog" Target="revisionLog82.xml"/><Relationship Id="rId190" Type="http://schemas.openxmlformats.org/officeDocument/2006/relationships/revisionLog" Target="revisionLog85.xml"/><Relationship Id="rId106" Type="http://schemas.openxmlformats.org/officeDocument/2006/relationships/revisionLog" Target="revisionLog1.xml"/><Relationship Id="rId114" Type="http://schemas.openxmlformats.org/officeDocument/2006/relationships/revisionLog" Target="revisionLog9.xml"/><Relationship Id="rId119" Type="http://schemas.openxmlformats.org/officeDocument/2006/relationships/revisionLog" Target="revisionLog14.xml"/><Relationship Id="rId127" Type="http://schemas.openxmlformats.org/officeDocument/2006/relationships/revisionLog" Target="revisionLog22.xml"/><Relationship Id="rId122" Type="http://schemas.openxmlformats.org/officeDocument/2006/relationships/revisionLog" Target="revisionLog17.xml"/><Relationship Id="rId130" Type="http://schemas.openxmlformats.org/officeDocument/2006/relationships/revisionLog" Target="revisionLog25.xml"/><Relationship Id="rId135" Type="http://schemas.openxmlformats.org/officeDocument/2006/relationships/revisionLog" Target="revisionLog30.xml"/><Relationship Id="rId143" Type="http://schemas.openxmlformats.org/officeDocument/2006/relationships/revisionLog" Target="revisionLog38.xml"/><Relationship Id="rId148" Type="http://schemas.openxmlformats.org/officeDocument/2006/relationships/revisionLog" Target="revisionLog43.xml"/><Relationship Id="rId151" Type="http://schemas.openxmlformats.org/officeDocument/2006/relationships/revisionLog" Target="revisionLog46.xml"/><Relationship Id="rId156" Type="http://schemas.openxmlformats.org/officeDocument/2006/relationships/revisionLog" Target="revisionLog51.xml"/><Relationship Id="rId164" Type="http://schemas.openxmlformats.org/officeDocument/2006/relationships/revisionLog" Target="revisionLog59.xml"/><Relationship Id="rId169" Type="http://schemas.openxmlformats.org/officeDocument/2006/relationships/revisionLog" Target="revisionLog64.xml"/><Relationship Id="rId177" Type="http://schemas.openxmlformats.org/officeDocument/2006/relationships/revisionLog" Target="revisionLog72.xml"/><Relationship Id="rId185" Type="http://schemas.openxmlformats.org/officeDocument/2006/relationships/revisionLog" Target="revisionLog8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7732A88-2D37-4AF6-9CEA-F7811451987D}" diskRevisions="1" revisionId="2342" version="192">
  <header guid="{3C3181A0-7075-4161-A009-9DFD0E467B3F}" dateTime="2025-01-30T10:27:16" maxSheetId="5" userName="UdkinaIA" r:id="rId106" minRId="203">
    <sheetIdMap count="4">
      <sheetId val="1"/>
      <sheetId val="2"/>
      <sheetId val="3"/>
      <sheetId val="4"/>
    </sheetIdMap>
  </header>
  <header guid="{4316EA96-7C13-42FB-804F-705C14C6F909}" dateTime="2025-02-03T09:45:24" maxSheetId="5" userName="MorozovaSA" r:id="rId107" minRId="210" maxRId="363">
    <sheetIdMap count="4">
      <sheetId val="1"/>
      <sheetId val="2"/>
      <sheetId val="3"/>
      <sheetId val="4"/>
    </sheetIdMap>
  </header>
  <header guid="{8AD88ABB-25C3-4D70-B7F4-540AC97187DA}" dateTime="2025-02-03T09:53:53" maxSheetId="5" userName="MorozovaSA" r:id="rId108" minRId="364" maxRId="373">
    <sheetIdMap count="4">
      <sheetId val="1"/>
      <sheetId val="2"/>
      <sheetId val="3"/>
      <sheetId val="4"/>
    </sheetIdMap>
  </header>
  <header guid="{20050B1D-EAFB-4B13-8CCA-9C24566F8BE1}" dateTime="2025-02-03T10:03:07" maxSheetId="5" userName="MorozovaSA" r:id="rId109" minRId="374" maxRId="377">
    <sheetIdMap count="4">
      <sheetId val="1"/>
      <sheetId val="2"/>
      <sheetId val="3"/>
      <sheetId val="4"/>
    </sheetIdMap>
  </header>
  <header guid="{4445E915-D5FE-4919-AD7A-89246F25C922}" dateTime="2025-02-03T10:10:44" maxSheetId="5" userName="MorozovaSA" r:id="rId110" minRId="378" maxRId="383">
    <sheetIdMap count="4">
      <sheetId val="1"/>
      <sheetId val="2"/>
      <sheetId val="3"/>
      <sheetId val="4"/>
    </sheetIdMap>
  </header>
  <header guid="{BA27E190-698C-4E6D-BDEA-BDA3E11CA9B8}" dateTime="2025-02-03T11:23:20" maxSheetId="5" userName="MorozovaSA" r:id="rId111" minRId="384" maxRId="388">
    <sheetIdMap count="4">
      <sheetId val="1"/>
      <sheetId val="2"/>
      <sheetId val="3"/>
      <sheetId val="4"/>
    </sheetIdMap>
  </header>
  <header guid="{62410F79-DF1D-49A7-9E58-91EF9D4C51B6}" dateTime="2025-02-03T11:26:09" maxSheetId="5" userName="MorozovaSA" r:id="rId112" minRId="389" maxRId="391">
    <sheetIdMap count="4">
      <sheetId val="1"/>
      <sheetId val="2"/>
      <sheetId val="3"/>
      <sheetId val="4"/>
    </sheetIdMap>
  </header>
  <header guid="{C743AF73-930D-48DA-8B46-49F8AF2B273B}" dateTime="2025-02-03T11:32:40" maxSheetId="5" userName="MorozovaSA" r:id="rId113" minRId="392" maxRId="399">
    <sheetIdMap count="4">
      <sheetId val="1"/>
      <sheetId val="2"/>
      <sheetId val="3"/>
      <sheetId val="4"/>
    </sheetIdMap>
  </header>
  <header guid="{55F397A6-9B33-4991-9C05-537B3F16DB3B}" dateTime="2025-02-03T16:49:48" maxSheetId="5" userName="LjalinaNA" r:id="rId114" minRId="400" maxRId="423">
    <sheetIdMap count="4">
      <sheetId val="1"/>
      <sheetId val="2"/>
      <sheetId val="3"/>
      <sheetId val="4"/>
    </sheetIdMap>
  </header>
  <header guid="{7F88E9B8-F6F8-4C7C-A329-29F588CDD89F}" dateTime="2025-02-03T17:03:56" maxSheetId="5" userName="LjalinaNA" r:id="rId115" minRId="424">
    <sheetIdMap count="4">
      <sheetId val="1"/>
      <sheetId val="2"/>
      <sheetId val="3"/>
      <sheetId val="4"/>
    </sheetIdMap>
  </header>
  <header guid="{D0CDCA14-AA2B-45A5-AED2-045078FCA261}" dateTime="2025-02-04T10:48:54" maxSheetId="5" userName="UdkinaIA" r:id="rId116" minRId="425" maxRId="432">
    <sheetIdMap count="4">
      <sheetId val="1"/>
      <sheetId val="2"/>
      <sheetId val="3"/>
      <sheetId val="4"/>
    </sheetIdMap>
  </header>
  <header guid="{227B9E79-B3F2-4445-8788-974614F7C8AE}" dateTime="2025-02-04T11:20:56" maxSheetId="5" userName="UdkinaIA" r:id="rId117" minRId="439" maxRId="443">
    <sheetIdMap count="4">
      <sheetId val="1"/>
      <sheetId val="2"/>
      <sheetId val="3"/>
      <sheetId val="4"/>
    </sheetIdMap>
  </header>
  <header guid="{0B545963-CE7E-40C2-B45E-D142C7FB439F}" dateTime="2025-02-04T11:23:17" maxSheetId="5" userName="UdkinaIA" r:id="rId118" minRId="444" maxRId="446">
    <sheetIdMap count="4">
      <sheetId val="1"/>
      <sheetId val="2"/>
      <sheetId val="3"/>
      <sheetId val="4"/>
    </sheetIdMap>
  </header>
  <header guid="{62962495-2C05-49ED-8372-D9B4C6D6FC42}" dateTime="2025-02-04T11:34:46" maxSheetId="5" userName="UdkinaIA" r:id="rId119" minRId="447" maxRId="448">
    <sheetIdMap count="4">
      <sheetId val="1"/>
      <sheetId val="2"/>
      <sheetId val="3"/>
      <sheetId val="4"/>
    </sheetIdMap>
  </header>
  <header guid="{36C5751F-D4B4-471F-BF61-37556501FE1B}" dateTime="2025-02-04T11:36:58" maxSheetId="5" userName="UdkinaIA" r:id="rId120" minRId="449">
    <sheetIdMap count="4">
      <sheetId val="1"/>
      <sheetId val="2"/>
      <sheetId val="3"/>
      <sheetId val="4"/>
    </sheetIdMap>
  </header>
  <header guid="{EB4B5B17-A800-4A3D-9D08-190230BB66E3}" dateTime="2025-02-04T11:37:16" maxSheetId="5" userName="UdkinaIA" r:id="rId121" minRId="450">
    <sheetIdMap count="4">
      <sheetId val="1"/>
      <sheetId val="2"/>
      <sheetId val="3"/>
      <sheetId val="4"/>
    </sheetIdMap>
  </header>
  <header guid="{875683BF-F3B0-4259-8F17-86E685DDB07D}" dateTime="2025-02-04T11:41:09" maxSheetId="5" userName="UdkinaIA" r:id="rId122" minRId="451">
    <sheetIdMap count="4">
      <sheetId val="1"/>
      <sheetId val="2"/>
      <sheetId val="3"/>
      <sheetId val="4"/>
    </sheetIdMap>
  </header>
  <header guid="{6BC33402-0FFC-4081-9A3F-C53B1D6858C3}" dateTime="2025-02-04T11:43:26" maxSheetId="5" userName="LjalinaNA" r:id="rId123">
    <sheetIdMap count="4">
      <sheetId val="1"/>
      <sheetId val="2"/>
      <sheetId val="3"/>
      <sheetId val="4"/>
    </sheetIdMap>
  </header>
  <header guid="{877A6AEF-FD12-499F-AEF6-25738E1A811B}" dateTime="2025-02-04T11:45:03" maxSheetId="5" userName="UdkinaIA" r:id="rId124" minRId="455" maxRId="457">
    <sheetIdMap count="4">
      <sheetId val="1"/>
      <sheetId val="2"/>
      <sheetId val="3"/>
      <sheetId val="4"/>
    </sheetIdMap>
  </header>
  <header guid="{CA2A1192-BF4E-4246-9A32-81487AEDC945}" dateTime="2025-02-04T11:46:09" maxSheetId="5" userName="UdkinaIA" r:id="rId125" minRId="458">
    <sheetIdMap count="4">
      <sheetId val="1"/>
      <sheetId val="2"/>
      <sheetId val="3"/>
      <sheetId val="4"/>
    </sheetIdMap>
  </header>
  <header guid="{C5A97AD9-8F97-44F1-953A-69BAB9A03A6A}" dateTime="2025-02-04T11:46:31" maxSheetId="5" userName="UdkinaIA" r:id="rId126" minRId="459">
    <sheetIdMap count="4">
      <sheetId val="1"/>
      <sheetId val="2"/>
      <sheetId val="3"/>
      <sheetId val="4"/>
    </sheetIdMap>
  </header>
  <header guid="{E514A978-2563-4F21-8E27-4ECF77DB5A8B}" dateTime="2025-02-04T11:55:41" maxSheetId="5" userName="UdkinaIA" r:id="rId127">
    <sheetIdMap count="4">
      <sheetId val="1"/>
      <sheetId val="2"/>
      <sheetId val="3"/>
      <sheetId val="4"/>
    </sheetIdMap>
  </header>
  <header guid="{7C836B3D-AF6F-4F34-A4A5-9DBBF0435322}" dateTime="2025-02-05T13:44:00" maxSheetId="5" userName="UdkinaIA" r:id="rId128" minRId="466" maxRId="468">
    <sheetIdMap count="4">
      <sheetId val="1"/>
      <sheetId val="2"/>
      <sheetId val="3"/>
      <sheetId val="4"/>
    </sheetIdMap>
  </header>
  <header guid="{8B958B9B-0E75-4753-8B7D-7DD406CD8475}" dateTime="2025-02-05T15:28:17" maxSheetId="5" userName="UdkinaIA" r:id="rId129">
    <sheetIdMap count="4">
      <sheetId val="1"/>
      <sheetId val="2"/>
      <sheetId val="3"/>
      <sheetId val="4"/>
    </sheetIdMap>
  </header>
  <header guid="{B5F781E5-C90C-45A5-9560-90068FD57F22}" dateTime="2025-02-06T17:07:31" maxSheetId="5" userName="LjalinaNA" r:id="rId130" minRId="481">
    <sheetIdMap count="4">
      <sheetId val="1"/>
      <sheetId val="2"/>
      <sheetId val="3"/>
      <sheetId val="4"/>
    </sheetIdMap>
  </header>
  <header guid="{6E16384D-7D1F-4E91-90B4-1B043553671B}" dateTime="2025-02-06T17:08:17" maxSheetId="5" userName="LjalinaNA" r:id="rId131" minRId="482" maxRId="483">
    <sheetIdMap count="4">
      <sheetId val="1"/>
      <sheetId val="2"/>
      <sheetId val="3"/>
      <sheetId val="4"/>
    </sheetIdMap>
  </header>
  <header guid="{3A0166EE-31AD-403C-A12C-98944B78DDED}" dateTime="2025-02-06T17:08:28" maxSheetId="5" userName="LjalinaNA" r:id="rId132" minRId="484">
    <sheetIdMap count="4">
      <sheetId val="1"/>
      <sheetId val="2"/>
      <sheetId val="3"/>
      <sheetId val="4"/>
    </sheetIdMap>
  </header>
  <header guid="{D5955D2E-4CCF-44B5-8446-11A689302AF6}" dateTime="2025-02-06T17:09:22" maxSheetId="5" userName="LjalinaNA" r:id="rId133" minRId="485">
    <sheetIdMap count="4">
      <sheetId val="1"/>
      <sheetId val="2"/>
      <sheetId val="3"/>
      <sheetId val="4"/>
    </sheetIdMap>
  </header>
  <header guid="{0B5AC1B8-DE0A-45E4-8AE6-4DA912333877}" dateTime="2025-02-06T17:11:08" maxSheetId="5" userName="LjalinaNA" r:id="rId134" minRId="486">
    <sheetIdMap count="4">
      <sheetId val="1"/>
      <sheetId val="2"/>
      <sheetId val="3"/>
      <sheetId val="4"/>
    </sheetIdMap>
  </header>
  <header guid="{CE95F1B8-3CB2-4294-BD1D-0DFDE4B95F9B}" dateTime="2025-02-06T17:11:23" maxSheetId="5" userName="LjalinaNA" r:id="rId135" minRId="487">
    <sheetIdMap count="4">
      <sheetId val="1"/>
      <sheetId val="2"/>
      <sheetId val="3"/>
      <sheetId val="4"/>
    </sheetIdMap>
  </header>
  <header guid="{34F14831-E646-4E8C-A895-5F1CBCD4927E}" dateTime="2025-02-06T17:12:10" maxSheetId="5" userName="LjalinaNA" r:id="rId136" minRId="491">
    <sheetIdMap count="4">
      <sheetId val="1"/>
      <sheetId val="2"/>
      <sheetId val="3"/>
      <sheetId val="4"/>
    </sheetIdMap>
  </header>
  <header guid="{27194013-C2DC-46DC-AAA4-DE115154429A}" dateTime="2025-02-06T17:14:53" maxSheetId="5" userName="LjalinaNA" r:id="rId137" minRId="492">
    <sheetIdMap count="4">
      <sheetId val="1"/>
      <sheetId val="2"/>
      <sheetId val="3"/>
      <sheetId val="4"/>
    </sheetIdMap>
  </header>
  <header guid="{16CCC03D-D3E1-4812-B01C-8666AAF36BF0}" dateTime="2025-02-06T17:15:20" maxSheetId="5" userName="LjalinaNA" r:id="rId138" minRId="493">
    <sheetIdMap count="4">
      <sheetId val="1"/>
      <sheetId val="2"/>
      <sheetId val="3"/>
      <sheetId val="4"/>
    </sheetIdMap>
  </header>
  <header guid="{D4B004AA-4C57-483B-8FCD-DB9E4E6DEAFB}" dateTime="2025-02-06T17:16:19" maxSheetId="5" userName="LjalinaNA" r:id="rId139" minRId="494">
    <sheetIdMap count="4">
      <sheetId val="1"/>
      <sheetId val="2"/>
      <sheetId val="3"/>
      <sheetId val="4"/>
    </sheetIdMap>
  </header>
  <header guid="{E413EF72-641F-4405-8955-3191FF1AE97A}" dateTime="2025-02-06T17:20:09" maxSheetId="5" userName="LjalinaNA" r:id="rId140" minRId="495">
    <sheetIdMap count="4">
      <sheetId val="1"/>
      <sheetId val="2"/>
      <sheetId val="3"/>
      <sheetId val="4"/>
    </sheetIdMap>
  </header>
  <header guid="{0968348E-80E2-432F-B442-F9E70D1E9A10}" dateTime="2025-02-06T17:20:33" maxSheetId="5" userName="LjalinaNA" r:id="rId141" minRId="496">
    <sheetIdMap count="4">
      <sheetId val="1"/>
      <sheetId val="2"/>
      <sheetId val="3"/>
      <sheetId val="4"/>
    </sheetIdMap>
  </header>
  <header guid="{4B7C4A56-8659-4AA6-AE2F-A4B69110ED42}" dateTime="2025-02-06T17:21:02" maxSheetId="5" userName="LjalinaNA" r:id="rId142" minRId="497">
    <sheetIdMap count="4">
      <sheetId val="1"/>
      <sheetId val="2"/>
      <sheetId val="3"/>
      <sheetId val="4"/>
    </sheetIdMap>
  </header>
  <header guid="{E8F2AD81-5712-483E-B013-BB87FC17E07F}" dateTime="2025-02-06T17:22:35" maxSheetId="5" userName="LjalinaNA" r:id="rId143" minRId="498">
    <sheetIdMap count="4">
      <sheetId val="1"/>
      <sheetId val="2"/>
      <sheetId val="3"/>
      <sheetId val="4"/>
    </sheetIdMap>
  </header>
  <header guid="{EAC924D4-2E18-46E0-A77F-0AB17E17E041}" dateTime="2025-02-06T17:23:59" maxSheetId="5" userName="LjalinaNA" r:id="rId144" minRId="499" maxRId="501">
    <sheetIdMap count="4">
      <sheetId val="1"/>
      <sheetId val="2"/>
      <sheetId val="3"/>
      <sheetId val="4"/>
    </sheetIdMap>
  </header>
  <header guid="{15B9600B-93C7-4F3C-956F-34E972AB6EBF}" dateTime="2025-02-06T17:24:22" maxSheetId="5" userName="LjalinaNA" r:id="rId145" minRId="502">
    <sheetIdMap count="4">
      <sheetId val="1"/>
      <sheetId val="2"/>
      <sheetId val="3"/>
      <sheetId val="4"/>
    </sheetIdMap>
  </header>
  <header guid="{F68E6B93-E6A2-4AD3-8324-CBEC164C62E0}" dateTime="2025-02-06T17:24:50" maxSheetId="5" userName="LjalinaNA" r:id="rId146" minRId="503">
    <sheetIdMap count="4">
      <sheetId val="1"/>
      <sheetId val="2"/>
      <sheetId val="3"/>
      <sheetId val="4"/>
    </sheetIdMap>
  </header>
  <header guid="{E08F3C5D-4BD7-4BD1-85BD-1B4B64B02393}" dateTime="2025-02-06T17:27:07" maxSheetId="5" userName="LjalinaNA" r:id="rId147" minRId="504">
    <sheetIdMap count="4">
      <sheetId val="1"/>
      <sheetId val="2"/>
      <sheetId val="3"/>
      <sheetId val="4"/>
    </sheetIdMap>
  </header>
  <header guid="{4935ED5B-2E15-4C06-BBB4-9D79C9344BA5}" dateTime="2025-02-06T17:27:21" maxSheetId="5" userName="LjalinaNA" r:id="rId148" minRId="505">
    <sheetIdMap count="4">
      <sheetId val="1"/>
      <sheetId val="2"/>
      <sheetId val="3"/>
      <sheetId val="4"/>
    </sheetIdMap>
  </header>
  <header guid="{0E30D521-5317-4C28-9D2E-72FFAC326475}" dateTime="2025-02-06T17:27:53" maxSheetId="5" userName="LjalinaNA" r:id="rId149" minRId="506">
    <sheetIdMap count="4">
      <sheetId val="1"/>
      <sheetId val="2"/>
      <sheetId val="3"/>
      <sheetId val="4"/>
    </sheetIdMap>
  </header>
  <header guid="{3D787054-071A-46D5-B3FD-2836459D4A2A}" dateTime="2025-02-07T09:14:03" maxSheetId="5" userName="LjalinaNA" r:id="rId150" minRId="507" maxRId="508">
    <sheetIdMap count="4">
      <sheetId val="1"/>
      <sheetId val="2"/>
      <sheetId val="3"/>
      <sheetId val="4"/>
    </sheetIdMap>
  </header>
  <header guid="{37A8E65F-F6EE-4D50-A393-ED8A3298DE81}" dateTime="2025-02-07T09:19:38" maxSheetId="5" userName="LjalinaNA" r:id="rId151" minRId="512" maxRId="517">
    <sheetIdMap count="4">
      <sheetId val="1"/>
      <sheetId val="2"/>
      <sheetId val="3"/>
      <sheetId val="4"/>
    </sheetIdMap>
  </header>
  <header guid="{8197B582-3728-4C85-B67D-EE10DD8E21F2}" dateTime="2025-02-07T09:19:48" maxSheetId="5" userName="LjalinaNA" r:id="rId152" minRId="518">
    <sheetIdMap count="4">
      <sheetId val="1"/>
      <sheetId val="2"/>
      <sheetId val="3"/>
      <sheetId val="4"/>
    </sheetIdMap>
  </header>
  <header guid="{F304F7CC-BE9A-46A3-85BB-146A7575C774}" dateTime="2025-02-07T09:24:11" maxSheetId="5" userName="LjalinaNA" r:id="rId153" minRId="519">
    <sheetIdMap count="4">
      <sheetId val="1"/>
      <sheetId val="2"/>
      <sheetId val="3"/>
      <sheetId val="4"/>
    </sheetIdMap>
  </header>
  <header guid="{1C579275-50D5-4EBE-9312-C44098372A21}" dateTime="2025-02-07T09:25:10" maxSheetId="5" userName="LjalinaNA" r:id="rId154" minRId="520" maxRId="521">
    <sheetIdMap count="4">
      <sheetId val="1"/>
      <sheetId val="2"/>
      <sheetId val="3"/>
      <sheetId val="4"/>
    </sheetIdMap>
  </header>
  <header guid="{C422FBB3-7DC1-441F-9450-8BB5165ABB81}" dateTime="2025-02-07T09:33:13" maxSheetId="5" userName="LjalinaNA" r:id="rId155" minRId="522">
    <sheetIdMap count="4">
      <sheetId val="1"/>
      <sheetId val="2"/>
      <sheetId val="3"/>
      <sheetId val="4"/>
    </sheetIdMap>
  </header>
  <header guid="{FDCBDE39-3A1B-473F-8E04-E4B8830896F1}" dateTime="2025-02-07T09:33:51" maxSheetId="5" userName="LjalinaNA" r:id="rId156" minRId="523">
    <sheetIdMap count="4">
      <sheetId val="1"/>
      <sheetId val="2"/>
      <sheetId val="3"/>
      <sheetId val="4"/>
    </sheetIdMap>
  </header>
  <header guid="{4BD359ED-54E8-4ECC-ABFF-1A2255774CF3}" dateTime="2025-02-07T09:34:38" maxSheetId="5" userName="LjalinaNA" r:id="rId157" minRId="524">
    <sheetIdMap count="4">
      <sheetId val="1"/>
      <sheetId val="2"/>
      <sheetId val="3"/>
      <sheetId val="4"/>
    </sheetIdMap>
  </header>
  <header guid="{A4C1B623-8A79-4394-BFF4-CA9F9E0D8A1A}" dateTime="2025-02-07T09:34:56" maxSheetId="5" userName="LjalinaNA" r:id="rId158" minRId="525">
    <sheetIdMap count="4">
      <sheetId val="1"/>
      <sheetId val="2"/>
      <sheetId val="3"/>
      <sheetId val="4"/>
    </sheetIdMap>
  </header>
  <header guid="{BC1D8783-184C-4474-BED6-0DBBE1A2CE68}" dateTime="2025-02-07T09:35:21" maxSheetId="5" userName="LjalinaNA" r:id="rId159" minRId="526">
    <sheetIdMap count="4">
      <sheetId val="1"/>
      <sheetId val="2"/>
      <sheetId val="3"/>
      <sheetId val="4"/>
    </sheetIdMap>
  </header>
  <header guid="{524FC62F-7C49-42BD-802B-00103BCE8A58}" dateTime="2025-02-07T09:35:49" maxSheetId="5" userName="LjalinaNA" r:id="rId160" minRId="527">
    <sheetIdMap count="4">
      <sheetId val="1"/>
      <sheetId val="2"/>
      <sheetId val="3"/>
      <sheetId val="4"/>
    </sheetIdMap>
  </header>
  <header guid="{C148D43A-5AA9-420A-8927-1ED3BE1A7BE4}" dateTime="2025-02-07T09:36:15" maxSheetId="5" userName="LjalinaNA" r:id="rId161" minRId="528">
    <sheetIdMap count="4">
      <sheetId val="1"/>
      <sheetId val="2"/>
      <sheetId val="3"/>
      <sheetId val="4"/>
    </sheetIdMap>
  </header>
  <header guid="{550D601E-3E5D-4496-A3D6-10413AA8CF9F}" dateTime="2025-02-07T09:36:35" maxSheetId="5" userName="LjalinaNA" r:id="rId162" minRId="529">
    <sheetIdMap count="4">
      <sheetId val="1"/>
      <sheetId val="2"/>
      <sheetId val="3"/>
      <sheetId val="4"/>
    </sheetIdMap>
  </header>
  <header guid="{B88EF219-F09D-442A-A65A-C6E21897C4DB}" dateTime="2025-02-07T09:38:39" maxSheetId="5" userName="LjalinaNA" r:id="rId163" minRId="530">
    <sheetIdMap count="4">
      <sheetId val="1"/>
      <sheetId val="2"/>
      <sheetId val="3"/>
      <sheetId val="4"/>
    </sheetIdMap>
  </header>
  <header guid="{A610F24E-FD5E-43CE-ACC2-839859EAAC98}" dateTime="2025-02-07T09:39:03" maxSheetId="5" userName="LjalinaNA" r:id="rId164" minRId="531">
    <sheetIdMap count="4">
      <sheetId val="1"/>
      <sheetId val="2"/>
      <sheetId val="3"/>
      <sheetId val="4"/>
    </sheetIdMap>
  </header>
  <header guid="{401D7042-33AB-43E6-AECC-435497DAFDDF}" dateTime="2025-02-07T09:39:41" maxSheetId="5" userName="LjalinaNA" r:id="rId165" minRId="532">
    <sheetIdMap count="4">
      <sheetId val="1"/>
      <sheetId val="2"/>
      <sheetId val="3"/>
      <sheetId val="4"/>
    </sheetIdMap>
  </header>
  <header guid="{260A9A6C-0C14-425F-9B7F-A93CBA9E1BA8}" dateTime="2025-02-07T09:40:24" maxSheetId="5" userName="LjalinaNA" r:id="rId166" minRId="533" maxRId="534">
    <sheetIdMap count="4">
      <sheetId val="1"/>
      <sheetId val="2"/>
      <sheetId val="3"/>
      <sheetId val="4"/>
    </sheetIdMap>
  </header>
  <header guid="{FE3775C4-EF1B-4FC5-AEE4-EBD3BA7C9F72}" dateTime="2025-02-07T09:40:57" maxSheetId="5" userName="LjalinaNA" r:id="rId167" minRId="535">
    <sheetIdMap count="4">
      <sheetId val="1"/>
      <sheetId val="2"/>
      <sheetId val="3"/>
      <sheetId val="4"/>
    </sheetIdMap>
  </header>
  <header guid="{CA48C8CB-401E-4FA6-9BC7-91346BFC32F0}" dateTime="2025-02-07T09:41:28" maxSheetId="5" userName="LjalinaNA" r:id="rId168" minRId="536">
    <sheetIdMap count="4">
      <sheetId val="1"/>
      <sheetId val="2"/>
      <sheetId val="3"/>
      <sheetId val="4"/>
    </sheetIdMap>
  </header>
  <header guid="{DC472F5F-89D1-4839-A760-391B0A2E7A6E}" dateTime="2025-02-07T09:42:09" maxSheetId="5" userName="LjalinaNA" r:id="rId169" minRId="537">
    <sheetIdMap count="4">
      <sheetId val="1"/>
      <sheetId val="2"/>
      <sheetId val="3"/>
      <sheetId val="4"/>
    </sheetIdMap>
  </header>
  <header guid="{46A696C5-6F47-48AA-BD86-962B1377C94D}" dateTime="2025-02-07T09:46:25" maxSheetId="5" userName="LjalinaNA" r:id="rId170" minRId="538" maxRId="540">
    <sheetIdMap count="4">
      <sheetId val="1"/>
      <sheetId val="2"/>
      <sheetId val="3"/>
      <sheetId val="4"/>
    </sheetIdMap>
  </header>
  <header guid="{528AD5CC-9F6E-412E-AD71-AFEF1A7CE846}" dateTime="2025-02-07T09:47:18" maxSheetId="5" userName="LjalinaNA" r:id="rId171" minRId="541" maxRId="542">
    <sheetIdMap count="4">
      <sheetId val="1"/>
      <sheetId val="2"/>
      <sheetId val="3"/>
      <sheetId val="4"/>
    </sheetIdMap>
  </header>
  <header guid="{F0DA21E9-C3D2-46D5-B4B5-4184D9F75B4F}" dateTime="2025-02-07T09:48:11" maxSheetId="5" userName="LjalinaNA" r:id="rId172" minRId="543" maxRId="544">
    <sheetIdMap count="4">
      <sheetId val="1"/>
      <sheetId val="2"/>
      <sheetId val="3"/>
      <sheetId val="4"/>
    </sheetIdMap>
  </header>
  <header guid="{D5763542-6008-4A84-A1BE-E7CE893A24E0}" dateTime="2025-02-07T09:49:05" maxSheetId="5" userName="LjalinaNA" r:id="rId173" minRId="545" maxRId="546">
    <sheetIdMap count="4">
      <sheetId val="1"/>
      <sheetId val="2"/>
      <sheetId val="3"/>
      <sheetId val="4"/>
    </sheetIdMap>
  </header>
  <header guid="{A0F3AC7D-B9FD-4082-89E6-3B53794037B1}" dateTime="2025-02-07T09:49:51" maxSheetId="5" userName="LjalinaNA" r:id="rId174" minRId="547" maxRId="548">
    <sheetIdMap count="4">
      <sheetId val="1"/>
      <sheetId val="2"/>
      <sheetId val="3"/>
      <sheetId val="4"/>
    </sheetIdMap>
  </header>
  <header guid="{6D3FC4D9-D2B7-467B-A4C3-B498B8A782C5}" dateTime="2025-02-07T09:51:36" maxSheetId="5" userName="LjalinaNA" r:id="rId175" minRId="549" maxRId="551">
    <sheetIdMap count="4">
      <sheetId val="1"/>
      <sheetId val="2"/>
      <sheetId val="3"/>
      <sheetId val="4"/>
    </sheetIdMap>
  </header>
  <header guid="{DD470433-ADBA-413B-81E5-F6392566B9C8}" dateTime="2025-02-07T09:58:46" maxSheetId="5" userName="LjalinaNA" r:id="rId176" minRId="552" maxRId="553">
    <sheetIdMap count="4">
      <sheetId val="1"/>
      <sheetId val="2"/>
      <sheetId val="3"/>
      <sheetId val="4"/>
    </sheetIdMap>
  </header>
  <header guid="{71DFB4E3-CA5B-412A-A919-A9F3C0667BCE}" dateTime="2025-02-07T09:59:00" maxSheetId="5" userName="LjalinaNA" r:id="rId177" minRId="554">
    <sheetIdMap count="4">
      <sheetId val="1"/>
      <sheetId val="2"/>
      <sheetId val="3"/>
      <sheetId val="4"/>
    </sheetIdMap>
  </header>
  <header guid="{C6BA96C1-5504-4207-A202-44B87FA64491}" dateTime="2025-02-07T09:59:40" maxSheetId="5" userName="LjalinaNA" r:id="rId178" minRId="555" maxRId="556">
    <sheetIdMap count="4">
      <sheetId val="1"/>
      <sheetId val="2"/>
      <sheetId val="3"/>
      <sheetId val="4"/>
    </sheetIdMap>
  </header>
  <header guid="{FB2254A9-2E71-41D9-BC47-0EC66C00F8E3}" dateTime="2025-02-07T10:12:07" maxSheetId="5" userName="LjalinaNA" r:id="rId179" minRId="557" maxRId="558">
    <sheetIdMap count="4">
      <sheetId val="1"/>
      <sheetId val="2"/>
      <sheetId val="3"/>
      <sheetId val="4"/>
    </sheetIdMap>
  </header>
  <header guid="{57A7BB1B-60B9-42CB-9B72-62E1C09D1D85}" dateTime="2025-02-07T10:14:05" maxSheetId="5" userName="LjalinaNA" r:id="rId180" minRId="559" maxRId="562">
    <sheetIdMap count="4">
      <sheetId val="1"/>
      <sheetId val="2"/>
      <sheetId val="3"/>
      <sheetId val="4"/>
    </sheetIdMap>
  </header>
  <header guid="{77003F84-8FD8-40C0-8512-1F96EF1C9F3C}" dateTime="2025-02-07T10:15:19" maxSheetId="5" userName="LjalinaNA" r:id="rId181" minRId="563" maxRId="565">
    <sheetIdMap count="4">
      <sheetId val="1"/>
      <sheetId val="2"/>
      <sheetId val="3"/>
      <sheetId val="4"/>
    </sheetIdMap>
  </header>
  <header guid="{15071EDE-703D-4A76-8F44-D99DC344D502}" dateTime="2025-02-07T10:16:02" maxSheetId="5" userName="LjalinaNA" r:id="rId182" minRId="566">
    <sheetIdMap count="4">
      <sheetId val="1"/>
      <sheetId val="2"/>
      <sheetId val="3"/>
      <sheetId val="4"/>
    </sheetIdMap>
  </header>
  <header guid="{F08995DB-0983-494D-9281-803119A2605E}" dateTime="2025-02-07T10:19:07" maxSheetId="5" userName="LjalinaNA" r:id="rId183" minRId="567" maxRId="568">
    <sheetIdMap count="4">
      <sheetId val="1"/>
      <sheetId val="2"/>
      <sheetId val="3"/>
      <sheetId val="4"/>
    </sheetIdMap>
  </header>
  <header guid="{A413E1F7-EAB5-43BC-A72E-D6A95683660B}" dateTime="2025-02-07T10:19:36" maxSheetId="5" userName="LjalinaNA" r:id="rId184" minRId="572">
    <sheetIdMap count="4">
      <sheetId val="1"/>
      <sheetId val="2"/>
      <sheetId val="3"/>
      <sheetId val="4"/>
    </sheetIdMap>
  </header>
  <header guid="{D48372E8-5F90-4CAB-AD3B-6CCD661ABA11}" dateTime="2025-02-07T10:20:53" maxSheetId="5" userName="LjalinaNA" r:id="rId185" minRId="573" maxRId="574">
    <sheetIdMap count="4">
      <sheetId val="1"/>
      <sheetId val="2"/>
      <sheetId val="3"/>
      <sheetId val="4"/>
    </sheetIdMap>
  </header>
  <header guid="{D3BEAC17-4EE9-412A-8A66-63B1DA478A65}" dateTime="2025-02-07T10:22:14" maxSheetId="5" userName="LjalinaNA" r:id="rId186" minRId="575" maxRId="576">
    <sheetIdMap count="4">
      <sheetId val="1"/>
      <sheetId val="2"/>
      <sheetId val="3"/>
      <sheetId val="4"/>
    </sheetIdMap>
  </header>
  <header guid="{AC7B69DA-D27E-45B4-928C-AC86DBE93AF6}" dateTime="2025-02-07T10:23:27" maxSheetId="5" userName="LjalinaNA" r:id="rId187" minRId="577" maxRId="578">
    <sheetIdMap count="4">
      <sheetId val="1"/>
      <sheetId val="2"/>
      <sheetId val="3"/>
      <sheetId val="4"/>
    </sheetIdMap>
  </header>
  <header guid="{3CF41A7D-DEC9-4FA2-9C23-D47F94F73AF0}" dateTime="2025-02-07T10:29:53" maxSheetId="5" userName="LjalinaNA" r:id="rId188" minRId="579" maxRId="580">
    <sheetIdMap count="4">
      <sheetId val="1"/>
      <sheetId val="2"/>
      <sheetId val="3"/>
      <sheetId val="4"/>
    </sheetIdMap>
  </header>
  <header guid="{B0869AB8-4F9A-4FE1-8C12-D85014BA63C6}" dateTime="2025-02-07T12:56:24" maxSheetId="5" userName="UdkinaIA" r:id="rId189">
    <sheetIdMap count="4">
      <sheetId val="1"/>
      <sheetId val="2"/>
      <sheetId val="3"/>
      <sheetId val="4"/>
    </sheetIdMap>
  </header>
  <header guid="{F2B48AA2-6B85-4913-8F24-9A4D33D0CA3D}" dateTime="2025-02-07T12:57:37" maxSheetId="5" userName="UdkinaIA" r:id="rId190" minRId="587" maxRId="600">
    <sheetIdMap count="4">
      <sheetId val="1"/>
      <sheetId val="2"/>
      <sheetId val="3"/>
      <sheetId val="4"/>
    </sheetIdMap>
  </header>
  <header guid="{4E7DD808-84CB-4DB9-B988-253DAA628596}" dateTime="2025-02-07T12:58:24" maxSheetId="5" userName="UdkinaIA" r:id="rId191" minRId="607" maxRId="2342">
    <sheetIdMap count="4">
      <sheetId val="1"/>
      <sheetId val="2"/>
      <sheetId val="3"/>
      <sheetId val="4"/>
    </sheetIdMap>
  </header>
  <header guid="{A7732A88-2D37-4AF6-9CEA-F7811451987D}" dateTime="2025-02-07T12:59:29" maxSheetId="5" userName="UdkinaIA" r:id="rId192">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 sId="1">
    <oc r="A2" t="inlineStr">
      <is>
        <t>Плановый реестр расходных обязательств муниципального образования город Тула на 2025 год и на плановый период 2026 и 2027 годов</t>
      </is>
    </oc>
    <nc r="A2" t="inlineStr">
      <is>
        <t>Уточненный реестр расходных обязательств муниципального образования город Тула на 2025 год и на плановый период 2026 и 2027 годов</t>
      </is>
    </nc>
  </rcc>
  <rcv guid="{6570634B-EDC8-47B1-B961-1E562EDF2753}" action="delete"/>
  <rdn rId="0" localSheetId="1" customView="1" name="Z_6570634B_EDC8_47B1_B961_1E562EDF2753_.wvu.PrintArea" hidden="1" oldHidden="1">
    <formula>СВОД!$A$1:$S$375</formula>
    <oldFormula>СВОД!$A$1:$S$375</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СВОД!$L$10:$S$347</formula>
    <oldFormula>СВОД!$L$10:$S$347</oldFormula>
  </rdn>
  <rdn rId="0" localSheetId="3" customView="1" name="Z_6570634B_EDC8_47B1_B961_1E562EDF2753_.wvu.FilterData" hidden="1" oldHidden="1">
    <formula>соцсфера!$A$13:$S$347</formula>
    <oldFormula>соцсфера!$A$13:$S$347</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ФМХ!$A$9:$U$347</formula>
    <oldFormula>ФМХ!$A$9:$U$347</oldFormula>
  </rdn>
  <rcv guid="{6570634B-EDC8-47B1-B961-1E562EDF2753}"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4" sId="4">
    <oc r="P62">
      <f>P94+P115+P108+P143+P157+P182+P189+P148</f>
    </oc>
    <nc r="P62">
      <f>P94+P115+P108+P143+P157+P182+P189+P148</f>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5" sId="2">
    <oc r="P117">
      <f>190+4679.4+697.8</f>
    </oc>
    <nc r="P117">
      <f>260+4679.4+642.7</f>
    </nc>
  </rcc>
  <rcc rId="426" sId="2">
    <oc r="P171">
      <f>1945.5+14823.9+0.1</f>
    </oc>
    <nc r="P171">
      <f>1764.6+14823.9</f>
    </nc>
  </rcc>
  <rcc rId="427" sId="2" numFmtId="4">
    <oc r="P172">
      <v>28467.5</v>
    </oc>
    <nc r="P172">
      <v>27976.400000000001</v>
    </nc>
  </rcc>
  <rcc rId="428" sId="2" numFmtId="4">
    <oc r="P180">
      <v>1985.1</v>
    </oc>
    <nc r="P180">
      <v>1795.4</v>
    </nc>
  </rcc>
  <rcc rId="429" sId="2" numFmtId="4">
    <oc r="P266">
      <v>52.1</v>
    </oc>
    <nc r="P266">
      <v>77.3</v>
    </nc>
  </rcc>
  <rcc rId="430" sId="2" numFmtId="4">
    <oc r="P252">
      <f>2950+50</f>
    </oc>
    <nc r="P252">
      <f>2900+100</f>
    </nc>
  </rcc>
  <rcc rId="431" sId="2" numFmtId="4">
    <oc r="P247">
      <v>806328.8</v>
    </oc>
    <nc r="P247">
      <v>108100.2</v>
    </nc>
  </rcc>
  <rcc rId="432" sId="2">
    <oc r="P248">
      <f>2752.5+381.4+7304.2</f>
    </oc>
    <nc r="P248">
      <f>10070.7+766.4+2752.5</f>
    </nc>
  </rcc>
  <rcv guid="{6570634B-EDC8-47B1-B961-1E562EDF2753}" action="delete"/>
  <rdn rId="0" localSheetId="1" customView="1" name="Z_6570634B_EDC8_47B1_B961_1E562EDF2753_.wvu.PrintArea" hidden="1" oldHidden="1">
    <formula>СВОД!$A$1:$S$377</formula>
    <oldFormula>СВОД!$A$1:$S$377</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СВОД!$L$10:$S$349</formula>
    <oldFormula>СВОД!$L$10:$S$349</oldFormula>
  </rdn>
  <rdn rId="0" localSheetId="3" customView="1" name="Z_6570634B_EDC8_47B1_B961_1E562EDF2753_.wvu.FilterData" hidden="1" oldHidden="1">
    <formula>соцсфера!$A$13:$S$349</formula>
    <oldFormula>соцсфера!$A$13:$S$349</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ФМХ!$A$9:$U$349</formula>
    <oldFormula>ФМХ!$A$9:$U$349</oldFormula>
  </rdn>
  <rcv guid="{6570634B-EDC8-47B1-B961-1E562EDF2753}"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9" sId="1" odxf="1" dxf="1" numFmtId="4">
    <oc r="N148">
      <v>0</v>
    </oc>
    <nc r="N148">
      <f>ФМХ!N148+соцсфера!N148+бюджетный!N148</f>
    </nc>
    <odxf/>
    <ndxf/>
  </rcc>
  <rcc rId="440" sId="1" odxf="1" dxf="1" numFmtId="4">
    <oc r="O148">
      <v>0</v>
    </oc>
    <nc r="O148">
      <f>ФМХ!O148+соцсфера!O148+бюджетный!O148</f>
    </nc>
    <odxf/>
    <ndxf/>
  </rcc>
  <rcc rId="441" sId="1" odxf="1" dxf="1" numFmtId="4">
    <oc r="P148">
      <v>0</v>
    </oc>
    <nc r="P148">
      <f>ФМХ!P148+соцсфера!P148+бюджетный!P148</f>
    </nc>
    <odxf/>
    <ndxf/>
  </rcc>
  <rcc rId="442" sId="1" odxf="1" dxf="1">
    <oc r="R148">
      <f>ФМХ!R148+соцсфера!R148+бюджетный!R148</f>
    </oc>
    <nc r="R148">
      <f>ФМХ!R148+соцсфера!R148+бюджетный!R148</f>
    </nc>
    <odxf/>
    <ndxf/>
  </rcc>
  <rcc rId="443" sId="1" odxf="1" dxf="1">
    <oc r="S148">
      <f>ФМХ!S148+соцсфера!S148+бюджетный!S148</f>
    </oc>
    <nc r="S148">
      <f>ФМХ!S148+соцсфера!S148+бюджетный!S148</f>
    </nc>
    <odxf/>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4" sId="1" odxf="1" dxf="1">
    <oc r="N62">
      <f>N94+N115+N108+N144+N155+N157+N168+N182+N189+N105</f>
    </oc>
    <nc r="N62">
      <f>N94+N115+N108+N144+N155+N157+N168+N182+N189+N105+N148</f>
    </nc>
    <odxf/>
    <ndxf/>
  </rcc>
  <rcc rId="445" sId="1" odxf="1" dxf="1">
    <oc r="O62">
      <f>O94+O115+O108+O144+O155+O157+O168+O182+O189+O105</f>
    </oc>
    <nc r="O62">
      <f>O94+O115+O108+O144+O155+O157+O168+O182+O189+O105+O148</f>
    </nc>
    <odxf/>
    <ndxf/>
  </rcc>
  <rcc rId="446" sId="1" odxf="1" dxf="1">
    <oc r="P62">
      <f>P94+P115+P108+P144+P155+P157+P168+P182+P189+P105</f>
    </oc>
    <nc r="P62">
      <f>P94+P115+P108+P144+P155+P157+P168+P182+P189+P105+P148</f>
    </nc>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7" sId="4" numFmtId="4">
    <oc r="P94">
      <v>124864.7</v>
    </oc>
    <nc r="P94">
      <v>124864.1</v>
    </nc>
  </rcc>
  <rcc rId="448" sId="4" numFmtId="4">
    <oc r="P115">
      <v>673.5</v>
    </oc>
    <nc r="P115">
      <v>673.4</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9" sId="4" numFmtId="4">
    <oc r="P115">
      <v>673.4</v>
    </oc>
    <nc r="P115">
      <v>673.5</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0" sId="4" numFmtId="4">
    <oc r="P94">
      <v>124864.1</v>
    </oc>
    <nc r="P94">
      <v>124864.2</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1" sId="4" numFmtId="4">
    <oc r="P94">
      <v>124864.2</v>
    </oc>
    <nc r="P94">
      <v>124864.5</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64DF73A-B6FF-4AFE-808E-BED8B7CDFEFB}" action="delete"/>
  <rdn rId="0" localSheetId="1" customView="1" name="Z_764DF73A_B6FF_4AFE_808E_BED8B7CDFEFB_.wvu.FilterData" hidden="1" oldHidden="1">
    <formula>СВОД!$L$10:$S$349</formula>
    <oldFormula>СВОД!$L$10:$S$349</oldFormula>
  </rdn>
  <rdn rId="0" localSheetId="3" customView="1" name="Z_764DF73A_B6FF_4AFE_808E_BED8B7CDFEFB_.wvu.FilterData" hidden="1" oldHidden="1">
    <formula>соцсфера!$A$13:$S$349</formula>
    <oldFormula>соцсфера!$A$13:$S$349</oldFormula>
  </rdn>
  <rdn rId="0" localSheetId="4" customView="1" name="Z_764DF73A_B6FF_4AFE_808E_BED8B7CDFEFB_.wvu.FilterData" hidden="1" oldHidden="1">
    <formula>ФМХ!$A$9:$U$349</formula>
    <oldFormula>ФМХ!$A$9:$U$349</oldFormula>
  </rdn>
  <rcv guid="{764DF73A-B6FF-4AFE-808E-BED8B7CDFEFB}"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5" sId="2">
    <oc r="P171">
      <f>1764.6+14823.9</f>
    </oc>
    <nc r="P171">
      <f>1764.6+14823.9+0.1</f>
    </nc>
  </rcc>
  <rcc rId="456" sId="3">
    <oc r="P66">
      <f>P109+P130</f>
    </oc>
    <nc r="P66">
      <f>P109+P130</f>
    </nc>
  </rcc>
  <rcc rId="457" sId="3" numFmtId="4">
    <oc r="P130">
      <v>6810</v>
    </oc>
    <nc r="P130">
      <v>6810.1</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 sId="3" numFmtId="4">
    <oc r="P339">
      <v>6420.5</v>
    </oc>
    <nc r="P339">
      <v>6604.3</v>
    </nc>
  </rcc>
  <rcc rId="211" sId="3" numFmtId="4">
    <oc r="P336">
      <v>10296.799999999999</v>
    </oc>
    <nc r="P336">
      <v>12112.3</v>
    </nc>
  </rcc>
  <rcc rId="212" sId="3" numFmtId="4">
    <oc r="P334">
      <v>75.2</v>
    </oc>
    <nc r="P334">
      <v>92.4</v>
    </nc>
  </rcc>
  <rcc rId="213" sId="3" numFmtId="4">
    <oc r="P331">
      <v>1720</v>
    </oc>
    <nc r="P331">
      <v>1303.5999999999999</v>
    </nc>
  </rcc>
  <rcc rId="214" sId="3" numFmtId="4">
    <oc r="P329">
      <v>128.19999999999999</v>
    </oc>
    <nc r="P329">
      <v>139.80000000000001</v>
    </nc>
  </rcc>
  <rcc rId="215" sId="3" numFmtId="4">
    <oc r="P327">
      <v>7578.7</v>
    </oc>
    <nc r="P327">
      <v>1482.3</v>
    </nc>
  </rcc>
  <rcc rId="216" sId="3" numFmtId="4">
    <oc r="P320">
      <v>3313338.3</v>
    </oc>
    <nc r="P320">
      <v>3771835.7</v>
    </nc>
  </rcc>
  <rcc rId="217" sId="3" numFmtId="4">
    <oc r="P321">
      <v>4624348.2</v>
    </oc>
    <nc r="P321">
      <v>5153149.4000000004</v>
    </nc>
  </rcc>
  <rcc rId="218" sId="3" numFmtId="4">
    <oc r="P322">
      <v>200617.8</v>
    </oc>
    <nc r="P322">
      <v>112617.8</v>
    </nc>
  </rcc>
  <rcc rId="219" sId="3" numFmtId="4">
    <oc r="P317">
      <v>33207.199999999997</v>
    </oc>
    <nc r="P317">
      <v>32457.200000000001</v>
    </nc>
  </rcc>
  <rcc rId="220" sId="3" numFmtId="4">
    <oc r="P318">
      <v>48617.3</v>
    </oc>
    <nc r="P318">
      <v>45863.3</v>
    </nc>
  </rcc>
  <rcc rId="221" sId="3" numFmtId="4">
    <oc r="P309">
      <v>56449</v>
    </oc>
    <nc r="P309">
      <v>48449</v>
    </nc>
  </rcc>
  <rcc rId="222" sId="3" numFmtId="4">
    <oc r="P310">
      <v>94516.800000000003</v>
    </oc>
    <nc r="P310">
      <v>80216.800000000003</v>
    </nc>
  </rcc>
  <rcc rId="223" sId="3" numFmtId="4">
    <oc r="P311">
      <v>15076.1</v>
    </oc>
    <nc r="P311">
      <v>12515.8</v>
    </nc>
  </rcc>
  <rcc rId="224" sId="3" numFmtId="4">
    <oc r="P312">
      <v>45</v>
    </oc>
    <nc r="P312">
      <v>37.1</v>
    </nc>
  </rcc>
  <rcc rId="225" sId="3" numFmtId="4">
    <oc r="P315">
      <v>5766.5</v>
    </oc>
    <nc r="P315">
      <v>5282.3</v>
    </nc>
  </rcc>
  <rcc rId="226" sId="3" numFmtId="4">
    <oc r="P307">
      <v>2141.1999999999998</v>
    </oc>
    <nc r="P307">
      <v>1970.2</v>
    </nc>
  </rcc>
  <rcc rId="227" sId="3" numFmtId="4">
    <oc r="P306">
      <v>31819.200000000001</v>
    </oc>
    <nc r="P306">
      <v>14581.3</v>
    </nc>
  </rcc>
  <rcc rId="228" sId="3" numFmtId="4">
    <oc r="P305">
      <v>88315.5</v>
    </oc>
    <nc r="P305">
      <v>70311.399999999994</v>
    </nc>
  </rcc>
  <rcc rId="229" sId="3" numFmtId="4">
    <oc r="P304">
      <v>27631.4</v>
    </oc>
    <nc r="P304">
      <v>22235.599999999999</v>
    </nc>
  </rcc>
  <rrc rId="230" sId="3" ref="A337:XFD338" action="insertRow">
    <undo index="0" exp="area" ref3D="1" dr="$A$1:$XFD$1048576" dn="Z_CDBF3210_28DA_4F86_BF8E_C6F3B635E340_.wvu.Cols" sId="3"/>
  </rrc>
  <rfmt sheetId="3" sqref="A337" start="0" length="0">
    <dxf>
      <border outline="0">
        <top style="thin">
          <color indexed="8"/>
        </top>
        <bottom/>
      </border>
    </dxf>
  </rfmt>
  <rfmt sheetId="3" sqref="B337" start="0" length="0">
    <dxf>
      <border outline="0">
        <top style="thin">
          <color indexed="8"/>
        </top>
        <bottom/>
      </border>
    </dxf>
  </rfmt>
  <rfmt sheetId="3" sqref="F337" start="0" length="0">
    <dxf>
      <alignment wrapText="1" readingOrder="0"/>
    </dxf>
  </rfmt>
  <rfmt sheetId="3" sqref="H337" start="0" length="0">
    <dxf>
      <alignment wrapText="1" readingOrder="0"/>
    </dxf>
  </rfmt>
  <rcc rId="231" sId="3">
    <nc r="N337">
      <f>N338</f>
    </nc>
  </rcc>
  <rcc rId="232" sId="3" odxf="1" dxf="1">
    <nc r="O337">
      <f>O338</f>
    </nc>
    <odxf>
      <fill>
        <patternFill patternType="none">
          <fgColor indexed="64"/>
          <bgColor indexed="65"/>
        </patternFill>
      </fill>
    </odxf>
    <ndxf>
      <fill>
        <patternFill patternType="solid">
          <fgColor indexed="26"/>
          <bgColor indexed="9"/>
        </patternFill>
      </fill>
    </ndxf>
  </rcc>
  <rcc rId="233" sId="3">
    <nc r="P337">
      <f>P338</f>
    </nc>
  </rcc>
  <rcc rId="234" sId="3" odxf="1" dxf="1">
    <nc r="Q337">
      <f>Q338</f>
    </nc>
    <odxf>
      <fill>
        <patternFill patternType="none">
          <fgColor indexed="64"/>
          <bgColor indexed="65"/>
        </patternFill>
      </fill>
    </odxf>
    <ndxf>
      <fill>
        <patternFill patternType="solid">
          <fgColor indexed="26"/>
          <bgColor indexed="9"/>
        </patternFill>
      </fill>
    </ndxf>
  </rcc>
  <rcc rId="235" sId="3" odxf="1" dxf="1">
    <nc r="R337">
      <f>R338</f>
    </nc>
    <odxf>
      <fill>
        <patternFill patternType="none">
          <fgColor indexed="64"/>
          <bgColor indexed="65"/>
        </patternFill>
      </fill>
    </odxf>
    <ndxf>
      <fill>
        <patternFill patternType="solid">
          <fgColor indexed="26"/>
          <bgColor indexed="9"/>
        </patternFill>
      </fill>
    </ndxf>
  </rcc>
  <rcc rId="236" sId="3" odxf="1" dxf="1">
    <nc r="S337">
      <f>S338</f>
    </nc>
    <odxf>
      <fill>
        <patternFill patternType="none">
          <fgColor indexed="64"/>
          <bgColor indexed="65"/>
        </patternFill>
      </fill>
    </odxf>
    <ndxf>
      <fill>
        <patternFill patternType="solid">
          <fgColor indexed="26"/>
          <bgColor indexed="9"/>
        </patternFill>
      </fill>
    </ndxf>
  </rcc>
  <rcc rId="237" sId="3">
    <nc r="L338" t="inlineStr">
      <is>
        <t>07</t>
      </is>
    </nc>
  </rcc>
  <rrc rId="238" sId="4" ref="A337:XFD338" action="insertRow">
    <undo index="0" exp="area" ref3D="1" dr="$C$1:$K$1048576" dn="Z_3D738EC0_C733_4186_BF09_D199F213CBCA_.wvu.Cols" sId="4"/>
    <undo index="0" exp="area" ref3D="1" dr="$D$1:$K$1048576" dn="Z_6570634B_EDC8_47B1_B961_1E562EDF2753_.wvu.Cols" sId="4"/>
    <undo index="0" exp="area" ref3D="1" dr="$B$1:$K$1048576" dn="Z_CA1A2922_71A1_4715_B65D_1BDE27AB6DF4_.wvu.Cols" sId="4"/>
    <undo index="0" exp="area" ref3D="1" dr="$C$1:$K$1048576" dn="Z_CDBF3210_28DA_4F86_BF8E_C6F3B635E340_.wvu.Cols" sId="4"/>
    <undo index="0" exp="area" ref3D="1" dr="$C$1:$K$1048576" dn="Z_165A70CC_AD02_4991_A5BA_0851746F9EE9_.wvu.Cols" sId="4"/>
    <undo index="0" exp="area" ref3D="1" dr="$D$1:$K$1048576" dn="Z_2C132A3E_BEF9_4451_A5D3_5DE635F68D88_.wvu.Cols" sId="4"/>
  </rrc>
  <rfmt sheetId="4" sqref="A337" start="0" length="0">
    <dxf>
      <border outline="0">
        <top style="thin">
          <color indexed="8"/>
        </top>
        <bottom/>
      </border>
    </dxf>
  </rfmt>
  <rfmt sheetId="4" sqref="B337" start="0" length="0">
    <dxf>
      <border outline="0">
        <top style="thin">
          <color indexed="8"/>
        </top>
        <bottom/>
      </border>
    </dxf>
  </rfmt>
  <rfmt sheetId="4" sqref="F337" start="0" length="0">
    <dxf>
      <alignment wrapText="1" readingOrder="0"/>
    </dxf>
  </rfmt>
  <rfmt sheetId="4" sqref="H337" start="0" length="0">
    <dxf>
      <alignment wrapText="1" readingOrder="0"/>
    </dxf>
  </rfmt>
  <rcc rId="239" sId="4">
    <nc r="N337">
      <f>N338</f>
    </nc>
  </rcc>
  <rcc rId="240" sId="4">
    <nc r="O337">
      <f>O338</f>
    </nc>
  </rcc>
  <rcc rId="241" sId="4">
    <nc r="P337">
      <f>P338</f>
    </nc>
  </rcc>
  <rcc rId="242" sId="4" odxf="1" dxf="1">
    <nc r="Q337">
      <f>Q338</f>
    </nc>
    <odxf/>
    <ndxf/>
  </rcc>
  <rcc rId="243" sId="4" odxf="1" dxf="1">
    <nc r="R337">
      <f>R338</f>
    </nc>
    <odxf/>
    <ndxf/>
  </rcc>
  <rcc rId="244" sId="4" odxf="1" dxf="1">
    <nc r="S337">
      <f>S338</f>
    </nc>
    <odxf/>
    <ndxf/>
  </rcc>
  <rcc rId="245" sId="4">
    <nc r="L338" t="inlineStr">
      <is>
        <t>07</t>
      </is>
    </nc>
  </rcc>
  <rrc rId="246" sId="2" ref="A337:XFD338" action="insertRow">
    <undo index="0" exp="area" ref3D="1" dr="$C$1:$K$1048576" dn="Z_CA1A2922_71A1_4715_B65D_1BDE27AB6DF4_.wvu.Cols" sId="2"/>
    <undo index="0" exp="area" ref3D="1" dr="$A$1:$XFD$1048576" dn="Z_CDBF3210_28DA_4F86_BF8E_C6F3B635E340_.wvu.Cols" sId="2"/>
    <undo index="0" exp="area" ref3D="1" dr="$C$1:$K$1048576" dn="Z_165A70CC_AD02_4991_A5BA_0851746F9EE9_.wvu.Cols" sId="2"/>
  </rrc>
  <rfmt sheetId="2" sqref="A337" start="0" length="0">
    <dxf>
      <border outline="0">
        <top style="thin">
          <color indexed="8"/>
        </top>
        <bottom/>
      </border>
    </dxf>
  </rfmt>
  <rfmt sheetId="2" sqref="B337" start="0" length="0">
    <dxf>
      <border outline="0">
        <top style="thin">
          <color indexed="8"/>
        </top>
        <bottom/>
      </border>
    </dxf>
  </rfmt>
  <rfmt sheetId="2" sqref="F337" start="0" length="0">
    <dxf>
      <alignment wrapText="1" readingOrder="0"/>
    </dxf>
  </rfmt>
  <rfmt sheetId="2" sqref="H337" start="0" length="0">
    <dxf>
      <alignment wrapText="1" readingOrder="0"/>
    </dxf>
  </rfmt>
  <rcc rId="247" sId="2" odxf="1" dxf="1">
    <nc r="N337">
      <f>N338</f>
    </nc>
    <odxf/>
    <ndxf/>
  </rcc>
  <rcc rId="248" sId="2">
    <nc r="O337">
      <f>O338</f>
    </nc>
  </rcc>
  <rcc rId="249" sId="2" odxf="1" dxf="1">
    <nc r="P337">
      <f>P338</f>
    </nc>
    <odxf/>
    <ndxf/>
  </rcc>
  <rcc rId="250" sId="2">
    <nc r="Q337">
      <f>Q338</f>
    </nc>
  </rcc>
  <rcc rId="251" sId="2">
    <nc r="R337">
      <f>R338</f>
    </nc>
  </rcc>
  <rcc rId="252" sId="2">
    <nc r="S337">
      <f>S338</f>
    </nc>
  </rcc>
  <rcc rId="253" sId="2">
    <nc r="L338" t="inlineStr">
      <is>
        <t>07</t>
      </is>
    </nc>
  </rcc>
  <rrc rId="254" sId="1" ref="A337:XFD338" action="insertRow">
    <undo index="0" exp="area" ref3D="1" dr="$A$1:$XFD$1048576" dn="Z_CDBF3210_28DA_4F86_BF8E_C6F3B635E340_.wvu.Cols" sId="1"/>
  </rrc>
  <rfmt sheetId="1" sqref="A337" start="0" length="0">
    <dxf>
      <border outline="0">
        <top style="thin">
          <color indexed="8"/>
        </top>
        <bottom/>
      </border>
    </dxf>
  </rfmt>
  <rfmt sheetId="1" sqref="B337" start="0" length="0">
    <dxf>
      <border outline="0">
        <top style="thin">
          <color indexed="8"/>
        </top>
        <bottom/>
      </border>
    </dxf>
  </rfmt>
  <rcc rId="255" sId="1" odxf="1" dxf="1">
    <nc r="C337" t="inlineStr">
      <is>
        <t xml:space="preserve"> Федеральный закон от 06.10.2003 № 131-ФЗ "Об общих принципах организации местного самоуправления в Российской Федерации"</t>
      </is>
    </nc>
    <odxf>
      <border outline="0">
        <top/>
        <bottom style="thin">
          <color indexed="8"/>
        </bottom>
      </border>
    </odxf>
    <ndxf>
      <border outline="0">
        <top style="thin">
          <color indexed="8"/>
        </top>
        <bottom/>
      </border>
    </ndxf>
  </rcc>
  <rcc rId="256" sId="1" odxf="1" dxf="1">
    <nc r="D337" t="inlineStr">
      <is>
        <t>ст. 19, 20</t>
      </is>
    </nc>
    <odxf>
      <border outline="0">
        <top/>
        <bottom style="thin">
          <color indexed="8"/>
        </bottom>
      </border>
    </odxf>
    <ndxf>
      <border outline="0">
        <top style="thin">
          <color indexed="8"/>
        </top>
        <bottom/>
      </border>
    </ndxf>
  </rcc>
  <rcc rId="257" sId="1" odxf="1" dxf="1">
    <nc r="E337" t="inlineStr">
      <is>
        <t>06.10.2003, не установлен</t>
      </is>
    </nc>
    <odxf>
      <border outline="0">
        <top/>
        <bottom style="thin">
          <color indexed="8"/>
        </bottom>
      </border>
    </odxf>
    <ndxf>
      <border outline="0">
        <top style="thin">
          <color indexed="8"/>
        </top>
        <bottom/>
      </border>
    </ndxf>
  </rcc>
  <rcc rId="258" sId="1" odxf="1" dxf="1">
    <nc r="F337" t="inlineStr">
      <is>
        <t xml:space="preserve">Закон Тульской области от 21.07.2023 № 45-ЗТО
"О наделении органов местного самоуправления государственными полномочиями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
</t>
      </is>
    </nc>
    <odxf>
      <border outline="0">
        <top/>
        <bottom style="thin">
          <color indexed="8"/>
        </bottom>
      </border>
    </odxf>
    <ndxf>
      <border outline="0">
        <top style="thin">
          <color indexed="8"/>
        </top>
        <bottom/>
      </border>
    </ndxf>
  </rcc>
  <rcc rId="259" sId="1" odxf="1" dxf="1">
    <nc r="G337" t="inlineStr">
      <is>
        <t>в целом</t>
      </is>
    </nc>
    <odxf>
      <border outline="0">
        <top/>
        <bottom style="thin">
          <color indexed="8"/>
        </bottom>
      </border>
    </odxf>
    <ndxf>
      <border outline="0">
        <top style="thin">
          <color indexed="8"/>
        </top>
        <bottom/>
      </border>
    </ndxf>
  </rcc>
  <rcc rId="260" sId="1" odxf="1" dxf="1">
    <nc r="H337" t="inlineStr">
      <is>
        <t>24.07.2023  не установлен</t>
      </is>
    </nc>
    <odxf>
      <border outline="0">
        <top/>
        <bottom style="thin">
          <color indexed="8"/>
        </bottom>
      </border>
    </odxf>
    <ndxf>
      <border outline="0">
        <top style="thin">
          <color indexed="8"/>
        </top>
        <bottom/>
      </border>
    </ndxf>
  </rcc>
  <rfmt sheetId="1" sqref="I337" start="0" length="0">
    <dxf>
      <border outline="0">
        <top style="thin">
          <color indexed="8"/>
        </top>
        <bottom/>
      </border>
    </dxf>
  </rfmt>
  <rfmt sheetId="1" sqref="J337" start="0" length="0">
    <dxf>
      <border outline="0">
        <top style="thin">
          <color indexed="8"/>
        </top>
        <bottom/>
      </border>
    </dxf>
  </rfmt>
  <rfmt sheetId="1" sqref="K337" start="0" length="0">
    <dxf>
      <border outline="0">
        <top style="thin">
          <color indexed="8"/>
        </top>
        <bottom/>
      </border>
    </dxf>
  </rfmt>
  <rcc rId="261" sId="1">
    <nc r="N337">
      <f>N338</f>
    </nc>
  </rcc>
  <rcc rId="262" sId="1">
    <nc r="O337">
      <f>O338</f>
    </nc>
  </rcc>
  <rcc rId="263" sId="1">
    <nc r="P337">
      <f>P338</f>
    </nc>
  </rcc>
  <rcc rId="264" sId="1">
    <nc r="Q337">
      <f>Q338</f>
    </nc>
  </rcc>
  <rcc rId="265" sId="1">
    <nc r="R337">
      <f>R338</f>
    </nc>
  </rcc>
  <rcc rId="266" sId="1">
    <nc r="S337">
      <f>S338</f>
    </nc>
  </rcc>
  <rcc rId="267" sId="1">
    <nc r="L338" t="inlineStr">
      <is>
        <t>07</t>
      </is>
    </nc>
  </rcc>
  <rcc rId="268" sId="3">
    <nc r="B337">
      <v>2519</v>
    </nc>
  </rcc>
  <rcc rId="269" sId="4">
    <nc r="B337">
      <v>2519</v>
    </nc>
  </rcc>
  <rcc rId="270" sId="2">
    <nc r="B337">
      <v>2519</v>
    </nc>
  </rcc>
  <rcc rId="271" sId="1">
    <nc r="B337">
      <v>2519</v>
    </nc>
  </rcc>
  <rcc rId="272" sId="3">
    <nc r="A337" t="inlineStr">
      <is>
        <t>на 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указами Губернатора Тульской области</t>
      </is>
    </nc>
  </rcc>
  <rcc rId="273" sId="4">
    <nc r="A337" t="inlineStr">
      <is>
        <t>на 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указами Губернатора Тульской области</t>
      </is>
    </nc>
  </rcc>
  <rcc rId="274" sId="2">
    <nc r="A337" t="inlineStr">
      <is>
        <t>на 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указами Губернатора Тульской области</t>
      </is>
    </nc>
  </rcc>
  <rcc rId="275" sId="1">
    <nc r="A337" t="inlineStr">
      <is>
        <t>на осуществление государственного полномочия по финансовому обеспечению реализации дополнительной меры социальной поддержки, 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 предоставляющих дошкольное образование, на территории Тульской области, в соответствии с указами Губернатора Тульской области</t>
      </is>
    </nc>
  </rcc>
  <rcc rId="276" sId="3">
    <oc r="P302">
      <f>P303+P304+P305+P306+P307+P308+P316+P319+P323+P324+P325+P328+P330+P332+P335</f>
    </oc>
    <nc r="P302">
      <f>P303+P304+P305+P306+P307+P308+P316+P319+P323+P324+P325+P328+P330+P332+P335+P337</f>
    </nc>
  </rcc>
  <rcc rId="277" sId="4">
    <oc r="P302">
      <f>P303+P304+P305+P306+P307+P308+P316+P319+P323+P324+P325+P328+P330+P332+P335</f>
    </oc>
    <nc r="P302">
      <f>P303+P304+P305+P306+P307+P308+P316+P319+P323+P324+P325+P328+P330+P332+P335+P337</f>
    </nc>
  </rcc>
  <rcc rId="278" sId="2">
    <oc r="P302">
      <f>P303+P304+P305+P306+P307+P308+P316+P319+P323+P324+P325+P328+P330+P332+P335</f>
    </oc>
    <nc r="P302">
      <f>P303+P304+P305+P306+P307+P308+P316+P319+P323+P324+P325+P328+P330+P332+P335+P337</f>
    </nc>
  </rcc>
  <rcc rId="279" sId="1">
    <oc r="P302">
      <f>P303+P304+P305+P306+P307+P308+P316+P319+P323+P324+P325+P328+P330+P332+P335</f>
    </oc>
    <nc r="P302">
      <f>P303+P304+P305+P306+P307+P308+P316+P319+P323+P324+P325+P328+P330+P332+P335+P337</f>
    </nc>
  </rcc>
  <rcc rId="280" sId="3">
    <oc r="Q302">
      <f>Q303+Q304+Q305+Q306+Q307+Q308+Q316+Q319+Q323+Q324+Q325+Q328+Q330+Q332+Q335</f>
    </oc>
    <nc r="Q302">
      <f>Q303+Q304+Q305+Q306+Q307+Q308+Q316+Q319+Q323+Q324+Q325+Q328+Q330+Q332+Q335+Q337</f>
    </nc>
  </rcc>
  <rcc rId="281" sId="3">
    <oc r="R302">
      <f>R303+R304+R305+R306+R307+R308+R316+R319+R323+R324+R325+R328+R330+R332+R335</f>
    </oc>
    <nc r="R302">
      <f>R303+R304+R305+R306+R307+R308+R316+R319+R323+R324+R325+R328+R330+R332+R335+R337</f>
    </nc>
  </rcc>
  <rcc rId="282" sId="3">
    <oc r="S302">
      <f>S303+S304+S305+S306+S307+S308+S316+S319+S323+S324+S325+S328+S330+S332+S335</f>
    </oc>
    <nc r="S302">
      <f>S303+S304+S305+S306+S307+S308+S316+S319+S323+S324+S325+S328+S330+S332+S335+S337</f>
    </nc>
  </rcc>
  <rcc rId="283" sId="4">
    <oc r="Q302">
      <f>Q303+Q304+Q305+Q306+Q307+Q308+Q316+Q319+Q323+Q324+Q325+Q328+Q330+Q332+Q335</f>
    </oc>
    <nc r="Q302">
      <f>Q303+Q304+Q305+Q306+Q307+Q308+Q316+Q319+Q323+Q324+Q325+Q328+Q330+Q332+Q335+Q337</f>
    </nc>
  </rcc>
  <rcc rId="284" sId="4">
    <oc r="R302">
      <f>R303+R304+R305+R306+R307+R308+R316+R319+R323+R324+R325+R328+R330+R332+R335</f>
    </oc>
    <nc r="R302">
      <f>R303+R304+R305+R306+R307+R308+R316+R319+R323+R324+R325+R328+R330+R332+R335+R337</f>
    </nc>
  </rcc>
  <rcc rId="285" sId="4">
    <oc r="S302">
      <f>S303+S304+S305+S306+S307+S308+S316+S319+S323+S324+S325+S328+S330+S332+S335</f>
    </oc>
    <nc r="S302">
      <f>S303+S304+S305+S306+S307+S308+S316+S319+S323+S324+S325+S328+S330+S332+S335+S337</f>
    </nc>
  </rcc>
  <rcc rId="286" sId="2">
    <oc r="Q302">
      <f>Q303+Q304+Q305+Q306+Q307+Q308+Q316+Q319+Q323+Q324+Q325+Q328+Q330+Q332+Q335</f>
    </oc>
    <nc r="Q302">
      <f>Q303+Q304+Q305+Q306+Q307+Q308+Q316+Q319+Q323+Q324+Q325+Q328+Q330+Q332+Q335+Q337</f>
    </nc>
  </rcc>
  <rcc rId="287" sId="2">
    <oc r="R302">
      <f>R303+R304+R305+R306+R307+R308+R316+R319+R323+R324+R325+R328+R330+R332+R335</f>
    </oc>
    <nc r="R302">
      <f>R303+R304+R305+R306+R307+R308+R316+R319+R323+R324+R325+R328+R330+R332+R335+R337</f>
    </nc>
  </rcc>
  <rcc rId="288" sId="2">
    <oc r="S302">
      <f>S303+S304+S305+S306+S307+S308+S316+S319+S323+S324+S325+S328+S330+S332+S335</f>
    </oc>
    <nc r="S302">
      <f>S303+S304+S305+S306+S307+S308+S316+S319+S323+S324+S325+S328+S330+S332+S335+S337</f>
    </nc>
  </rcc>
  <rcc rId="289" sId="1" odxf="1" dxf="1">
    <oc r="Q302">
      <f>Q303+Q304+Q305+Q306+Q307+Q308+Q316+Q319+Q323+Q324+Q325+Q328+Q330+Q332+Q335</f>
    </oc>
    <nc r="Q302">
      <f>Q303+Q304+Q305+Q306+Q307+Q308+Q316+Q319+Q323+Q324+Q325+Q328+Q330+Q332+Q335+Q337</f>
    </nc>
    <odxf/>
    <ndxf/>
  </rcc>
  <rcc rId="290" sId="1" odxf="1" dxf="1">
    <oc r="R302">
      <f>R303+R304+R305+R306+R307+R308+R316+R319+R323+R324+R325+R328+R330+R332+R335</f>
    </oc>
    <nc r="R302">
      <f>R303+R304+R305+R306+R307+R308+R316+R319+R323+R324+R325+R328+R330+R332+R335+R337</f>
    </nc>
    <odxf/>
    <ndxf/>
  </rcc>
  <rcc rId="291" sId="1" odxf="1" dxf="1">
    <oc r="S302">
      <f>S303+S304+S305+S306+S307+S308+S316+S319+S323+S324+S325+S328+S330+S332+S335</f>
    </oc>
    <nc r="S302">
      <f>S303+S304+S305+S306+S307+S308+S316+S319+S323+S324+S325+S328+S330+S332+S335+S337</f>
    </nc>
    <odxf/>
    <ndxf/>
  </rcc>
  <rcc rId="292" sId="3">
    <oc r="N302">
      <f>N303+N304+N305+N306+N307+N308+N316+N319+N323+N324+N325+N328+N330+N332+N335</f>
    </oc>
    <nc r="N302">
      <f>N303+N304+N305+N306+N307+N308+N316+N319+N323+N324+N325+N328+N330+N332+N335+N337</f>
    </nc>
  </rcc>
  <rcc rId="293" sId="3">
    <oc r="O302">
      <f>O303+O304+O305+O306+O307+O308+O316+O319+O323+O324+O325+O328+O330+O332+O335</f>
    </oc>
    <nc r="O302">
      <f>O303+O304+O305+O306+O307+O308+O316+O319+O323+O324+O325+O328+O330+O332+O335+O337</f>
    </nc>
  </rcc>
  <rcc rId="294" sId="4">
    <oc r="N302">
      <f>N303+N304+N305+N306+N307+N308+N316+N319+N323+N324+N325+N328+N330+N332+N335</f>
    </oc>
    <nc r="N302">
      <f>N303+N304+N305+N306+N307+N308+N316+N319+N323+N324+N325+N328+N330+N332+N335+N337</f>
    </nc>
  </rcc>
  <rcc rId="295" sId="4">
    <oc r="O302">
      <f>O303+O304+O305+O306+O307+O308+O316+O319+O323+O324+O325+O328+O330+O332+O335</f>
    </oc>
    <nc r="O302">
      <f>O303+O304+O305+O306+O307+O308+O316+O319+O323+O324+O325+O328+O330+O332+O335+O337</f>
    </nc>
  </rcc>
  <rcc rId="296" sId="2">
    <oc r="N302">
      <f>N303+N304+N305+N306+N307+N308+N316+N319+N323+N324+N325+N328+N330+N332+N335</f>
    </oc>
    <nc r="N302">
      <f>N303+N304+N305+N306+N307+N308+N316+N319+N323+N324+N325+N328+N330+N332+N335+N337</f>
    </nc>
  </rcc>
  <rcc rId="297" sId="2">
    <oc r="O302">
      <f>O303+O304+O305+O306+O307+O308+O316+O319+O323+O324+O325+O328+O330+O332+O335</f>
    </oc>
    <nc r="O302">
      <f>O303+O304+O305+O306+O307+O308+O316+O319+O323+O324+O325+O328+O330+O332+O335+O337</f>
    </nc>
  </rcc>
  <rcc rId="298" sId="1" odxf="1" dxf="1">
    <oc r="N302">
      <f>N303+N304+N305+N306+N307+N308+N316+N319+N323+N324+N325+N328+N330+N332+N335</f>
    </oc>
    <nc r="N302">
      <f>N303+N304+N305+N306+N307+N308+N316+N319+N323+N324+N325+N328+N330+N332+N335+N337</f>
    </nc>
    <odxf/>
    <ndxf/>
  </rcc>
  <rcc rId="299" sId="1" odxf="1" dxf="1">
    <oc r="O302">
      <f>O303+O304+O305+O306+O307+O308+O316+O319+O323+O324+O325+O328+O330+O332+O335</f>
    </oc>
    <nc r="O302">
      <f>O303+O304+O305+O306+O307+O308+O316+O319+O323+O324+O325+O328+O330+O332+O335+O337</f>
    </nc>
    <odxf/>
    <ndxf/>
  </rcc>
  <rcc rId="300" sId="3">
    <oc r="P40">
      <f>P79+P236+P260+P309+P317+P320</f>
    </oc>
    <nc r="P40">
      <f>P79+P236+P260+P309+P317+P320+P337</f>
    </nc>
  </rcc>
  <rcc rId="301" sId="4">
    <oc r="P40">
      <f>P79+P236+P260+P309+P317+P320</f>
    </oc>
    <nc r="P40">
      <f>P79+P236+P260+P309+P317+P320+P337</f>
    </nc>
  </rcc>
  <rcc rId="302" sId="2">
    <oc r="P40">
      <f>P79+P236+P260+P309+P317+P320</f>
    </oc>
    <nc r="P40">
      <f>P79+P236+P260+P309+P317+P320+P337</f>
    </nc>
  </rcc>
  <rcc rId="303" sId="1">
    <oc r="P40">
      <f>P79+P236+P260+P309+P317+P320</f>
    </oc>
    <nc r="P40">
      <f>P79+P236+P260+P309+P317+P320+P337</f>
    </nc>
  </rcc>
  <rcc rId="304" sId="3" odxf="1" dxf="1">
    <oc r="Q40">
      <f>Q79+Q236+Q260+Q309+Q317+Q320</f>
    </oc>
    <nc r="Q40">
      <f>Q79+Q236+Q260+Q309+Q317+Q320+Q337</f>
    </nc>
    <odxf>
      <fill>
        <patternFill patternType="none">
          <fgColor indexed="64"/>
          <bgColor indexed="65"/>
        </patternFill>
      </fill>
    </odxf>
    <ndxf>
      <fill>
        <patternFill patternType="solid">
          <fgColor indexed="26"/>
          <bgColor indexed="9"/>
        </patternFill>
      </fill>
    </ndxf>
  </rcc>
  <rcc rId="305" sId="3" odxf="1" dxf="1">
    <oc r="R40">
      <f>R79+R236+R260+R309+R317+R320</f>
    </oc>
    <nc r="R40">
      <f>R79+R236+R260+R309+R317+R320+R337</f>
    </nc>
    <odxf>
      <fill>
        <patternFill patternType="none">
          <fgColor indexed="64"/>
          <bgColor indexed="65"/>
        </patternFill>
      </fill>
    </odxf>
    <ndxf>
      <fill>
        <patternFill patternType="solid">
          <fgColor indexed="26"/>
          <bgColor indexed="9"/>
        </patternFill>
      </fill>
    </ndxf>
  </rcc>
  <rcc rId="306" sId="3" odxf="1" dxf="1">
    <oc r="S40">
      <f>S79+S236+S260+S309+S317+S320</f>
    </oc>
    <nc r="S40">
      <f>S79+S236+S260+S309+S317+S320+S337</f>
    </nc>
    <odxf>
      <fill>
        <patternFill patternType="none">
          <fgColor indexed="64"/>
          <bgColor indexed="65"/>
        </patternFill>
      </fill>
    </odxf>
    <ndxf>
      <fill>
        <patternFill patternType="solid">
          <fgColor indexed="26"/>
          <bgColor indexed="9"/>
        </patternFill>
      </fill>
    </ndxf>
  </rcc>
  <rcc rId="307" sId="4" odxf="1" dxf="1">
    <oc r="Q40">
      <f>Q79+Q236+Q260+Q309+Q317+Q320</f>
    </oc>
    <nc r="Q40">
      <f>Q79+Q236+Q260+Q309+Q317+Q320+Q337</f>
    </nc>
    <odxf>
      <fill>
        <patternFill patternType="none">
          <bgColor indexed="65"/>
        </patternFill>
      </fill>
    </odxf>
    <ndxf>
      <fill>
        <patternFill patternType="solid">
          <bgColor theme="0"/>
        </patternFill>
      </fill>
    </ndxf>
  </rcc>
  <rcc rId="308" sId="4" odxf="1" dxf="1">
    <oc r="R40">
      <f>R79+R236+R260+R309+R317+R320</f>
    </oc>
    <nc r="R40">
      <f>R79+R236+R260+R309+R317+R320+R337</f>
    </nc>
    <odxf>
      <fill>
        <patternFill patternType="none">
          <bgColor indexed="65"/>
        </patternFill>
      </fill>
    </odxf>
    <ndxf>
      <fill>
        <patternFill patternType="solid">
          <bgColor theme="0"/>
        </patternFill>
      </fill>
    </ndxf>
  </rcc>
  <rcc rId="309" sId="4" odxf="1" dxf="1">
    <oc r="S40">
      <f>S79+S236+S260+S309+S317+S320</f>
    </oc>
    <nc r="S40">
      <f>S79+S236+S260+S309+S317+S320+S337</f>
    </nc>
    <odxf>
      <fill>
        <patternFill patternType="none">
          <bgColor indexed="65"/>
        </patternFill>
      </fill>
    </odxf>
    <ndxf>
      <fill>
        <patternFill patternType="solid">
          <bgColor theme="0"/>
        </patternFill>
      </fill>
    </ndxf>
  </rcc>
  <rcc rId="310" sId="2">
    <oc r="Q40">
      <f>Q79+Q236+Q260+Q309+Q317+Q320</f>
    </oc>
    <nc r="Q40">
      <f>Q79+Q236+Q260+Q309+Q317+Q320+Q337</f>
    </nc>
  </rcc>
  <rcc rId="311" sId="2">
    <oc r="R40">
      <f>R79+R236+R260+R309+R317+R320</f>
    </oc>
    <nc r="R40">
      <f>R79+R236+R260+R309+R317+R320+R337</f>
    </nc>
  </rcc>
  <rcc rId="312" sId="2">
    <oc r="S40">
      <f>S79+S236+S260+S309+S317+S320</f>
    </oc>
    <nc r="S40">
      <f>S79+S236+S260+S309+S317+S320+S337</f>
    </nc>
  </rcc>
  <rcc rId="313" sId="1" odxf="1" dxf="1">
    <oc r="Q40">
      <f>Q79+Q236+Q260+Q309+Q317+Q320</f>
    </oc>
    <nc r="Q40">
      <f>Q79+Q236+Q260+Q309+Q317+Q320+Q337</f>
    </nc>
    <odxf/>
    <ndxf/>
  </rcc>
  <rcc rId="314" sId="1" odxf="1" dxf="1">
    <oc r="R40">
      <f>R79+R236+R260+R309+R317+R320</f>
    </oc>
    <nc r="R40">
      <f>R79+R236+R260+R309+R317+R320+R337</f>
    </nc>
    <odxf/>
    <ndxf/>
  </rcc>
  <rcc rId="315" sId="1" odxf="1" dxf="1">
    <oc r="S40">
      <f>S79+S236+S260+S309+S317+S320</f>
    </oc>
    <nc r="S40">
      <f>S79+S236+S260+S309+S317+S320+S337</f>
    </nc>
    <odxf/>
    <ndxf/>
  </rcc>
  <rcc rId="316" sId="3">
    <oc r="N40">
      <f>N79+N236+N260+N309+N317+N320</f>
    </oc>
    <nc r="N40">
      <f>N79+N236+N260+N309+N317+N320+N337</f>
    </nc>
  </rcc>
  <rcc rId="317" sId="3" odxf="1" dxf="1">
    <oc r="O40">
      <f>O79+O236+O260+O309+O317+O320</f>
    </oc>
    <nc r="O40">
      <f>O79+O236+O260+O309+O317+O320+O337</f>
    </nc>
    <odxf>
      <fill>
        <patternFill patternType="none">
          <fgColor indexed="64"/>
          <bgColor indexed="65"/>
        </patternFill>
      </fill>
    </odxf>
    <ndxf>
      <fill>
        <patternFill patternType="solid">
          <fgColor indexed="26"/>
          <bgColor indexed="9"/>
        </patternFill>
      </fill>
    </ndxf>
  </rcc>
  <rcc rId="318" sId="4" odxf="1" dxf="1">
    <oc r="N40">
      <f>N79+N236+N260+N309+N317+N320</f>
    </oc>
    <nc r="N40">
      <f>N79+N236+N260+N309+N317+N320+N337</f>
    </nc>
    <odxf>
      <fill>
        <patternFill patternType="none">
          <bgColor indexed="65"/>
        </patternFill>
      </fill>
    </odxf>
    <ndxf>
      <fill>
        <patternFill patternType="solid">
          <bgColor theme="0"/>
        </patternFill>
      </fill>
    </ndxf>
  </rcc>
  <rcc rId="319" sId="4" odxf="1" dxf="1">
    <oc r="O40">
      <f>O79+O236+O260+O309+O317+O320</f>
    </oc>
    <nc r="O40">
      <f>O79+O236+O260+O309+O317+O320+O337</f>
    </nc>
    <odxf>
      <fill>
        <patternFill patternType="none">
          <bgColor indexed="65"/>
        </patternFill>
      </fill>
    </odxf>
    <ndxf>
      <fill>
        <patternFill patternType="solid">
          <bgColor theme="0"/>
        </patternFill>
      </fill>
    </ndxf>
  </rcc>
  <rcc rId="320" sId="2">
    <oc r="N40">
      <f>N79+N236+N260+N309+N317+N320</f>
    </oc>
    <nc r="N40">
      <f>N79+N236+N260+N309+N317+N320+N337</f>
    </nc>
  </rcc>
  <rcc rId="321" sId="2">
    <oc r="O40">
      <f>O79+O236+O260+O309+O317+O320</f>
    </oc>
    <nc r="O40">
      <f>O79+O236+O260+O309+O317+O320+O337</f>
    </nc>
  </rcc>
  <rcc rId="322" sId="1" odxf="1" dxf="1">
    <oc r="N40">
      <f>N79+N236+N260+N309+N317+N320</f>
    </oc>
    <nc r="N40">
      <f>N79+N236+N260+N309+N317+N320+N337</f>
    </nc>
    <odxf/>
    <ndxf/>
  </rcc>
  <rcc rId="323" sId="1" odxf="1" dxf="1">
    <oc r="O40">
      <f>O79+O236+O260+O309+O317+O320</f>
    </oc>
    <nc r="O40">
      <f>O79+O236+O260+O309+O317+O320+O337</f>
    </nc>
    <odxf/>
    <ndxf/>
  </rcc>
  <rcc rId="324" sId="3">
    <nc r="M338" t="inlineStr">
      <is>
        <t>01</t>
      </is>
    </nc>
  </rcc>
  <rcc rId="325" sId="4">
    <nc r="M338" t="inlineStr">
      <is>
        <t>01</t>
      </is>
    </nc>
  </rcc>
  <rcc rId="326" sId="2">
    <nc r="M338" t="inlineStr">
      <is>
        <t>01</t>
      </is>
    </nc>
  </rcc>
  <rcc rId="327" sId="1">
    <nc r="M338" t="inlineStr">
      <is>
        <t>01</t>
      </is>
    </nc>
  </rcc>
  <rfmt sheetId="1" sqref="F337:H337" start="0" length="2147483647">
    <dxf>
      <font>
        <color rgb="FFFF0000"/>
      </font>
    </dxf>
  </rfmt>
  <rfmt sheetId="1" sqref="A337:XFD338">
    <dxf>
      <fill>
        <patternFill>
          <bgColor theme="9" tint="0.79998168889431442"/>
        </patternFill>
      </fill>
    </dxf>
  </rfmt>
  <rcc rId="328" sId="1" odxf="1" dxf="1">
    <nc r="N338">
      <f>бюджетный!N338+соцсфера!N338+ФМХ!N338</f>
    </nc>
    <ndxf>
      <fill>
        <patternFill>
          <bgColor indexed="9"/>
        </patternFill>
      </fill>
    </ndxf>
  </rcc>
  <rcc rId="329" sId="1" odxf="1" dxf="1">
    <nc r="O338">
      <f>бюджетный!O338+соцсфера!O338+ФМХ!O338</f>
    </nc>
    <ndxf>
      <fill>
        <patternFill>
          <bgColor indexed="9"/>
        </patternFill>
      </fill>
    </ndxf>
  </rcc>
  <rcc rId="330" sId="1" odxf="1" dxf="1">
    <nc r="P338">
      <f>бюджетный!P338+соцсфера!P338+ФМХ!P338</f>
    </nc>
    <ndxf>
      <fill>
        <patternFill>
          <bgColor indexed="9"/>
        </patternFill>
      </fill>
    </ndxf>
  </rcc>
  <rcc rId="331" sId="1" odxf="1" dxf="1">
    <nc r="Q338">
      <f>бюджетный!Q338+соцсфера!Q338+ФМХ!Q338</f>
    </nc>
    <ndxf>
      <fill>
        <patternFill>
          <bgColor indexed="9"/>
        </patternFill>
      </fill>
    </ndxf>
  </rcc>
  <rcc rId="332" sId="1" odxf="1" dxf="1">
    <nc r="R338">
      <f>бюджетный!R338+соцсфера!R338+ФМХ!R338</f>
    </nc>
    <ndxf>
      <fill>
        <patternFill>
          <bgColor indexed="9"/>
        </patternFill>
      </fill>
    </ndxf>
  </rcc>
  <rcc rId="333" sId="1" odxf="1" dxf="1">
    <nc r="S338">
      <f>бюджетный!S338+соцсфера!S338+ФМХ!S338</f>
    </nc>
    <ndxf>
      <fill>
        <patternFill>
          <bgColor indexed="9"/>
        </patternFill>
      </fill>
    </ndxf>
  </rcc>
  <rfmt sheetId="3" sqref="A337:XFD338">
    <dxf>
      <fill>
        <patternFill>
          <bgColor theme="9" tint="0.79998168889431442"/>
        </patternFill>
      </fill>
    </dxf>
  </rfmt>
  <rcc rId="334" sId="3" numFmtId="4">
    <nc r="P338">
      <v>27816.3</v>
    </nc>
  </rcc>
  <rcc rId="335" sId="3" numFmtId="4">
    <oc r="P298">
      <v>86168</v>
    </oc>
    <nc r="P298">
      <v>85748.6</v>
    </nc>
  </rcc>
  <rcc rId="336" sId="3" numFmtId="4">
    <oc r="P273">
      <v>44427.8</v>
    </oc>
    <nc r="P273">
      <v>45609.4</v>
    </nc>
  </rcc>
  <rcc rId="337" sId="3" numFmtId="4">
    <oc r="P270">
      <v>20899.3</v>
    </oc>
    <nc r="P270">
      <v>23212.5</v>
    </nc>
  </rcc>
  <rcc rId="338" sId="3" numFmtId="4">
    <oc r="P268">
      <v>23735.3</v>
    </oc>
    <nc r="P268">
      <v>23712.6</v>
    </nc>
  </rcc>
  <rcc rId="339" sId="3" numFmtId="4">
    <oc r="P267">
      <v>35002</v>
    </oc>
    <nc r="P267">
      <v>33800</v>
    </nc>
  </rcc>
  <rcc rId="340" sId="3" numFmtId="4">
    <oc r="P266">
      <v>21647</v>
    </oc>
    <nc r="P266">
      <v>22919.7</v>
    </nc>
  </rcc>
  <rcc rId="341" sId="3" numFmtId="4">
    <oc r="P264">
      <v>42427.4</v>
    </oc>
    <nc r="P264">
      <v>42133.3</v>
    </nc>
  </rcc>
  <rcc rId="342" sId="3" numFmtId="4">
    <oc r="P259">
      <v>36364.9</v>
    </oc>
    <nc r="P259">
      <v>38804</v>
    </nc>
  </rcc>
  <rcc rId="343" sId="3" numFmtId="4">
    <oc r="P258">
      <v>1026</v>
    </oc>
    <nc r="P258">
      <v>708.4</v>
    </nc>
  </rcc>
  <rcc rId="344" sId="3" numFmtId="4">
    <oc r="P255">
      <v>55829.9</v>
    </oc>
    <nc r="P255">
      <v>56724</v>
    </nc>
  </rcc>
  <rcc rId="345" sId="3" numFmtId="4">
    <oc r="P252">
      <v>39025.699999999997</v>
    </oc>
    <nc r="P252">
      <v>38975.699999999997</v>
    </nc>
  </rcc>
  <rcc rId="346" sId="3" numFmtId="4">
    <oc r="P251">
      <v>14342.5</v>
    </oc>
    <nc r="P251">
      <v>14239.1</v>
    </nc>
  </rcc>
  <rcc rId="347" sId="3" numFmtId="4">
    <oc r="P249">
      <v>18705.3</v>
    </oc>
    <nc r="P249">
      <v>19106.400000000001</v>
    </nc>
  </rcc>
  <rcc rId="348" sId="3" numFmtId="4">
    <oc r="P248">
      <v>306791.3</v>
    </oc>
    <nc r="P248"/>
  </rcc>
  <rcc rId="349" sId="3" numFmtId="4">
    <oc r="P246">
      <v>120536.6</v>
    </oc>
    <nc r="P246">
      <v>121232.1</v>
    </nc>
  </rcc>
  <rcc rId="350" sId="3" numFmtId="4">
    <oc r="P245">
      <v>639479.80000000005</v>
    </oc>
    <nc r="P245">
      <v>673078.8</v>
    </nc>
  </rcc>
  <rcc rId="351" sId="3" numFmtId="4">
    <oc r="P236">
      <v>4718.3999999999996</v>
    </oc>
    <nc r="P236">
      <v>2952.5</v>
    </nc>
  </rcc>
  <rcc rId="352" sId="3" numFmtId="4">
    <oc r="P238">
      <v>83.5</v>
    </oc>
    <nc r="P238">
      <v>69.099999999999994</v>
    </nc>
  </rcc>
  <rcc rId="353" sId="3" numFmtId="4">
    <oc r="P240">
      <v>662.4</v>
    </oc>
    <nc r="P240">
      <v>648.29999999999995</v>
    </nc>
  </rcc>
  <rcc rId="354" sId="3" numFmtId="4">
    <oc r="P242">
      <v>45</v>
    </oc>
    <nc r="P242">
      <v>40</v>
    </nc>
  </rcc>
  <rcc rId="355" sId="3" numFmtId="4">
    <oc r="P237">
      <v>1380.2</v>
    </oc>
    <nc r="P237">
      <v>1243.5999999999999</v>
    </nc>
  </rcc>
  <rcc rId="356" sId="3" numFmtId="4">
    <oc r="P228">
      <v>1276</v>
    </oc>
    <nc r="P228">
      <v>636.29999999999995</v>
    </nc>
  </rcc>
  <rcc rId="357" sId="3" numFmtId="4">
    <oc r="P216">
      <v>57815</v>
    </oc>
    <nc r="P216">
      <v>57699</v>
    </nc>
  </rcc>
  <rcc rId="358" sId="3" numFmtId="4">
    <oc r="P206">
      <v>215154.2</v>
    </oc>
    <nc r="P206">
      <v>210069</v>
    </nc>
  </rcc>
  <rcc rId="359" sId="3" numFmtId="4">
    <oc r="P207">
      <v>772845.2</v>
    </oc>
    <nc r="P207">
      <v>770586</v>
    </nc>
  </rcc>
  <rcc rId="360" sId="3" numFmtId="4">
    <oc r="P209">
      <v>206685.9</v>
    </oc>
    <nc r="P209">
      <v>212831.2</v>
    </nc>
  </rcc>
  <rcc rId="361" sId="3" numFmtId="4">
    <oc r="P210">
      <v>57728.5</v>
    </oc>
    <nc r="P210">
      <v>56294.400000000001</v>
    </nc>
  </rcc>
  <rcc rId="362" sId="3" numFmtId="4">
    <oc r="P202">
      <v>192402.9</v>
    </oc>
    <nc r="P202">
      <v>189133.5</v>
    </nc>
  </rcc>
  <rcc rId="363" sId="3" numFmtId="4">
    <oc r="P203">
      <v>2833.6</v>
    </oc>
    <nc r="P203">
      <v>2772.2</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8" sId="4" numFmtId="4">
    <oc r="P158">
      <v>62345.599999999999</v>
    </oc>
    <nc r="P158">
      <v>62345.5</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9" sId="3" numFmtId="4">
    <oc r="P139">
      <v>2565541.2999999998</v>
    </oc>
    <nc r="P139">
      <v>2565541.4</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70634B-EDC8-47B1-B961-1E562EDF2753}" action="delete"/>
  <rdn rId="0" localSheetId="1" customView="1" name="Z_6570634B_EDC8_47B1_B961_1E562EDF2753_.wvu.PrintArea" hidden="1" oldHidden="1">
    <formula>СВОД!$A$1:$S$377</formula>
    <oldFormula>СВОД!$A$1:$S$377</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СВОД!$L$10:$S$349</formula>
    <oldFormula>СВОД!$L$10:$S$349</oldFormula>
  </rdn>
  <rdn rId="0" localSheetId="3" customView="1" name="Z_6570634B_EDC8_47B1_B961_1E562EDF2753_.wvu.FilterData" hidden="1" oldHidden="1">
    <formula>соцсфера!$A$13:$S$349</formula>
    <oldFormula>соцсфера!$A$13:$S$349</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ФМХ!$A$9:$U$349</formula>
    <oldFormula>ФМХ!$A$9:$U$349</oldFormula>
  </rdn>
  <rcv guid="{6570634B-EDC8-47B1-B961-1E562EDF2753}"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6" sId="1">
    <oc r="I113" t="inlineStr">
      <is>
        <t xml:space="preserve">1) Постановление администрации города Тулы от 23.03.2015 № 1439 "Об утверждении Порядка оказания единовременной материальной помощи жителям муниципального образования город Тула, пострадавшим от пожара";
2) Постановление администрации города Тулы от 11.03.2016 № 914 "О проведении противопожарной опашки на территории муниципального образования город Тула";
3)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
4)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5)  Распоряжение администрации г. Тулы от 07.02.2023 N 1/462-р "О подготовке и проведении безаварийного пропуска весенних паводковых вод на территории муниципального образования город Тула в 2023 году"
6)  Распоряжение администрации г. Тулы от 05.02.2024 N 1/540-р "О подготовке и проведении безаварийного пропуска весенних паводковых вод на территории муниципального образования город Тула в 2024 году"
</t>
      </is>
    </oc>
    <nc r="I113" t="inlineStr">
      <is>
        <t xml:space="preserve">1) Постановление администрации города Тулы от 23.03.2015 № 1439 "Об утверждении Порядка оказания единовременной материальной помощи жителям муниципального образования город Тула, пострадавшим от пожара";
2) Постановление администрации города Тулы от 11.03.2016 № 914 "О проведении противопожарной опашки на территории муниципального образования город Тула";
3)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
4)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5)  Распоряжение администрации г. Тулы от 07.02.2023 N 1/462-р "О подготовке и проведении безаварийного пропуска весенних паводковых вод на территории муниципального образования город Тула в 2023 году";
6)  Распоряжение администрации г. Тулы от 05.02.2024 N 1/540-р "О подготовке и проведении безаварийного пропуска весенних паводковых вод на территории муниципального образования город Тула в 2024 году";
7)  Распоряжение администрации г. Тулы от 03.02.2025 N 1/746-р "О подготовке и проведении безаварийного пропуска весенних паводковых вод на территории муниципального образования город Тула в 2025 году"
</t>
      </is>
    </nc>
  </rcc>
  <rcc rId="467" sId="1">
    <oc r="J113" t="inlineStr">
      <is>
        <t>1) в целом;
2) в целом; 
3) в целом;
4) в целом;
5) в целом;
6) в целом</t>
      </is>
    </oc>
    <nc r="J113" t="inlineStr">
      <is>
        <t>1) в целом;
2) в целом; 
3) в целом;
4) в целом;
5) в целом;
6) в целом;
7) в целом</t>
      </is>
    </nc>
  </rcc>
  <rcc rId="468" sId="1">
    <oc r="K113" t="inlineStr">
      <is>
        <t>1) 25.03.2015, 
не установлен;
2) 11.03.2016,
не установлен;
3) 07.05.2015,
не установлен;
4) 01.01.2023, не установлен;
5) 07.02.2023, не установлен;
6) 05.02.2024, не установлен</t>
      </is>
    </oc>
    <nc r="K113" t="inlineStr">
      <is>
        <t>1) 25.03.2015, 
не установлен;
2) 11.03.2016,
не установлен;
3) 07.05.2015,
не установлен;
4) 01.01.2023, не установлен;
5) 07.02.2023, не установлен;
6) 05.02.2024, не установлен;
7) 03.02.2025, не установлен</t>
      </is>
    </nc>
  </rcc>
  <rcv guid="{6570634B-EDC8-47B1-B961-1E562EDF2753}" action="delete"/>
  <rdn rId="0" localSheetId="1" customView="1" name="Z_6570634B_EDC8_47B1_B961_1E562EDF2753_.wvu.PrintArea" hidden="1" oldHidden="1">
    <formula>СВОД!$A$1:$S$377</formula>
    <oldFormula>СВОД!$A$1:$S$377</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СВОД!$L$10:$S$349</formula>
    <oldFormula>СВОД!$L$10:$S$349</oldFormula>
  </rdn>
  <rdn rId="0" localSheetId="3" customView="1" name="Z_6570634B_EDC8_47B1_B961_1E562EDF2753_.wvu.FilterData" hidden="1" oldHidden="1">
    <formula>соцсфера!$A$13:$S$349</formula>
    <oldFormula>соцсфера!$A$13:$S$349</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ФМХ!$A$9:$U$349</formula>
    <oldFormula>ФМХ!$A$9:$U$349</oldFormula>
  </rdn>
  <rcv guid="{6570634B-EDC8-47B1-B961-1E562EDF2753}"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70634B-EDC8-47B1-B961-1E562EDF2753}" action="delete"/>
  <rdn rId="0" localSheetId="1" customView="1" name="Z_6570634B_EDC8_47B1_B961_1E562EDF2753_.wvu.PrintArea" hidden="1" oldHidden="1">
    <formula>СВОД!$A$1:$S$377</formula>
    <oldFormula>СВОД!$A$1:$S$377</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СВОД!$L$10:$S$349</formula>
    <oldFormula>СВОД!$L$10:$S$349</oldFormula>
  </rdn>
  <rdn rId="0" localSheetId="3" customView="1" name="Z_6570634B_EDC8_47B1_B961_1E562EDF2753_.wvu.FilterData" hidden="1" oldHidden="1">
    <formula>соцсфера!$A$13:$S$349</formula>
    <oldFormula>соцсфера!$A$13:$S$349</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ФМХ!$A$9:$U$349</formula>
    <oldFormula>ФМХ!$A$9:$U$349</oldFormula>
  </rdn>
  <rcv guid="{6570634B-EDC8-47B1-B961-1E562EDF2753}"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1" sId="1">
    <oc r="C93" t="inlineStr">
      <is>
        <t>Федеральный закон от 06.10.2003 № 131-ФЗ "Об общих принципах организации местного самоуправления в Российской Федерации"</t>
      </is>
    </oc>
    <nc r="C93" t="inlineStr">
      <is>
        <t xml:space="preserve">Федеральный закон от 06.10.2003 № 131-ФЗ "Об общих принципах организации местного самоуправления в Российской Федерации"
Федеральный закон от 24.07.2007 N 221-ФЗ "О кадастровой деятельности"
</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2" sId="1">
    <oc r="D93" t="inlineStr">
      <is>
        <t xml:space="preserve">п 3, ч1, ст16 </t>
      </is>
    </oc>
    <nc r="D93" t="inlineStr">
      <is>
        <t>п 3, ч1, ст16 
в целом</t>
      </is>
    </nc>
  </rcc>
  <rcc rId="483" sId="1">
    <oc r="C93" t="inlineStr">
      <is>
        <t xml:space="preserve">Федеральный закон от 06.10.2003 № 131-ФЗ "Об общих принципах организации местного самоуправления в Российской Федерации"
Федеральный закон от 24.07.2007 N 221-ФЗ "О кадастровой деятельности"
</t>
      </is>
    </oc>
    <nc r="C93" t="inlineStr">
      <is>
        <t xml:space="preserve">1)Федеральный закон от 06.10.2003 № 131-ФЗ "Об общих принципах организации местного самоуправления в Российской Федерации"
2)Федеральный закон от 24.07.2007 N 221-ФЗ "О кадастровой деятельности"
</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4" sId="1">
    <oc r="D93" t="inlineStr">
      <is>
        <t>п 3, ч1, ст16 
в целом</t>
      </is>
    </oc>
    <nc r="D93" t="inlineStr">
      <is>
        <t>1)п 3, ч1, ст16 
2)в целом</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5" sId="1">
    <oc r="E93" t="inlineStr">
      <is>
        <t>06.10.2003, 
не установлен</t>
      </is>
    </oc>
    <nc r="E93" t="inlineStr">
      <is>
        <t>1) 06.10.2003- не установлен;
2) 01.03.2008 - не установлен</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6" sId="1">
    <oc r="F93" t="inlineStr">
      <is>
        <t xml:space="preserve">1) Закон Тульской области от 28.11.2024 №18-ЗТО"О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
</t>
      </is>
    </oc>
    <nc r="F93" t="inlineStr">
      <is>
        <t xml:space="preserve">1) Закон Тульской области от 28.11.2024 №18-ЗТО"О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
2) Постановление правительства Тульской области от 23.03.2020 N 124 "Об организации проведения комплексных кадастровых работ на территории Тульской области"
</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4" sId="3" numFmtId="4">
    <oc r="P190">
      <v>167169.20000000001</v>
    </oc>
    <nc r="P190">
      <v>185718.3</v>
    </nc>
  </rcc>
  <rcc rId="365" sId="3" numFmtId="4">
    <oc r="P182">
      <v>10197.9</v>
    </oc>
    <nc r="P182">
      <v>8561.7999999999993</v>
    </nc>
  </rcc>
  <rcc rId="366" sId="3" numFmtId="4">
    <oc r="P183">
      <v>2565</v>
    </oc>
    <nc r="P183">
      <v>2509.5</v>
    </nc>
  </rcc>
  <rcc rId="367" sId="3" numFmtId="4">
    <oc r="P184">
      <v>1800</v>
    </oc>
    <nc r="P184">
      <v>1461.7</v>
    </nc>
  </rcc>
  <rcc rId="368" sId="3" numFmtId="4">
    <oc r="P185">
      <v>150</v>
    </oc>
    <nc r="P185"/>
  </rcc>
  <rcc rId="369" sId="3" numFmtId="4">
    <oc r="P175">
      <v>167555.29999999999</v>
    </oc>
    <nc r="P175">
      <v>163467.20000000001</v>
    </nc>
  </rcc>
  <rcc rId="370" sId="3" numFmtId="4">
    <oc r="P164">
      <v>97423.6</v>
    </oc>
    <nc r="P164">
      <v>98469.5</v>
    </nc>
  </rcc>
  <rcc rId="371" sId="3" numFmtId="4">
    <oc r="P155">
      <v>37688.400000000001</v>
    </oc>
    <nc r="P155">
      <v>37476.9</v>
    </nc>
  </rcc>
  <rcc rId="372" sId="3" numFmtId="4">
    <oc r="P151">
      <v>184035</v>
    </oc>
    <nc r="P151">
      <v>185945.7</v>
    </nc>
  </rcc>
  <rcc rId="373" sId="3" numFmtId="4">
    <oc r="P152">
      <v>525622.5</v>
    </oc>
    <nc r="P152">
      <v>523594.5</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7" sId="1">
    <oc r="G93" t="inlineStr">
      <is>
        <t>1) в целом</t>
      </is>
    </oc>
    <nc r="G93" t="inlineStr">
      <is>
        <t>1) в целом
2) в целом</t>
      </is>
    </nc>
  </rcc>
  <rcv guid="{764DF73A-B6FF-4AFE-808E-BED8B7CDFEFB}" action="delete"/>
  <rdn rId="0" localSheetId="1" customView="1" name="Z_764DF73A_B6FF_4AFE_808E_BED8B7CDFEFB_.wvu.FilterData" hidden="1" oldHidden="1">
    <formula>СВОД!$L$10:$S$349</formula>
    <oldFormula>СВОД!$L$10:$S$349</oldFormula>
  </rdn>
  <rdn rId="0" localSheetId="3" customView="1" name="Z_764DF73A_B6FF_4AFE_808E_BED8B7CDFEFB_.wvu.FilterData" hidden="1" oldHidden="1">
    <formula>соцсфера!$A$13:$S$349</formula>
    <oldFormula>соцсфера!$A$13:$S$349</oldFormula>
  </rdn>
  <rdn rId="0" localSheetId="4" customView="1" name="Z_764DF73A_B6FF_4AFE_808E_BED8B7CDFEFB_.wvu.FilterData" hidden="1" oldHidden="1">
    <formula>ФМХ!$A$9:$U$349</formula>
    <oldFormula>ФМХ!$A$9:$U$349</oldFormula>
  </rdn>
  <rcv guid="{764DF73A-B6FF-4AFE-808E-BED8B7CDFEFB}"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1" sId="1">
    <oc r="H93" t="inlineStr">
      <is>
        <t>1) 01.01.2024, не установлен</t>
      </is>
    </oc>
    <nc r="H93" t="inlineStr">
      <is>
        <t>1) 01.01.2024 - не установлен;
2) 23.03.2020 - не установлен;</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2" sId="1">
    <oc r="C101" t="inlineStr">
      <is>
        <t xml:space="preserve">1) Федеральный закон от 06.10.2003 № 131-ФЗ "Об общих принципах организации местного самоуправления в Российской Федерации";  
2) Федеральный закон от 21.07.2007 № 185-ФЗ "О Фонде содействия реформированию жилищно-коммунального хозяйства";
3) Постановление Госстроя РФ от 27.09.2003 №170 "Об утверждении правил и норм технической эксплуатации жилищного фонда";
4) Постановление правительства РФ от 13.08.2006 №491 "Об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5) Федеральный закон от 29.12.2004 № 188-ФЗ "Жилищный Кодекс Российской Федерации"; 
6) Постановление Правительства Тульской области от 06.08.2024 N 400 "Об утверждении Правил предоставления и методики распределения иных межбюджетных трансфертов из бюджета Тульской области бюджетам муниципальных районов (городских округов) Тульской области на выполнение работ по ремонту общего имущества в многоквартирных домах"
 </t>
      </is>
    </oc>
    <nc r="C101" t="inlineStr">
      <is>
        <t xml:space="preserve">1) Федеральный закон от 06.10.2003 № 131-ФЗ "Об общих принципах организации местного самоуправления в Российской Федерации";  
2) Федеральный закон от 21.07.2007 № 185-ФЗ "О Фонде содействия реформированию жилищно-коммунального хозяйства";
3) Постановление Госстроя РФ от 27.09.2003 №170 "Об утверждении правил и норм технической эксплуатации жилищного фонда";
4) Постановление правительства РФ от 13.08.2006 №491 "Об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5) Федеральный закон от 29.12.2004 № 188-ФЗ "Жилищный Кодекс Российской Федерации"; 
6) Постановление Правительства Тульской области от 06.08.2024 N 400 "Об утверждении Правил предоставления и методики распределения иных межбюджетных трансфертов из бюджета Тульской области бюджетам муниципальных районов (городских округов) Тульской области на выполнение работ по ремонту общего имущества в многоквартирных домах"
7) Федеральный закон от 29.07.2017 N 218-ФЗ (ред. от 03.02.2025) "О публично-правовой компании "Фонд развития территорий" и о внесении изменений в отдельные законодательные акты Российской Федерации"
 </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3" sId="1">
    <oc r="D101" t="inlineStr">
      <is>
        <t>1)п 6, ч1, ст16; 
2) в целом; 
3) в целом;
4) в целом;
5) в целом$
6) в целом</t>
      </is>
    </oc>
    <nc r="D101" t="inlineStr">
      <is>
        <t>1)п 6, ч1, ст16; 
2) в целом; 
3) в целом;
4) в целом;
5) в целом;
6) в целом;
7) в целом</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4" sId="1">
    <oc r="E101" t="inlineStr">
      <is>
        <t>1) 06.10.2003, не установлен; 
2) 07.08.2007, не установлен; 
3) 03.11.2003, не установлен;
4) 30.08.2006 -      31.12.2027;
5) 12.01.2005 -     не установлен;
6) 06.08.2024- не установлен</t>
      </is>
    </oc>
    <nc r="E101" t="inlineStr">
      <is>
        <t>1) 06.10.2003, не установлен; 
2) 07.08.2007, не установлен; 
3) 03.11.2003, не установлен;
4) 30.08.2006 -      31.12.2027;
5) 12.01.2005 -     не установлен;
6) 06.08.2024- не установлен;
7) 30.07.2017 - не установлен</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5" sId="1">
    <oc r="F101"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27.06.2013 №1958-ЗТО "О регулировании отдельных правоотношений по вопросам проведения капитального ремонта общего имущества в многоквартирных домах, расположенных на территории Тульской области"; 
3) Постановление правительства Тульской области от 20.02.2021 №63 "Об утверждении положения о проекте "Народный бюджет" в Тульской области
4)  Постановление правительства Тульской области от 20.11.2012 №661 "О Порядке расходования средств резервного фонда правительства Тульской области"
 5) Постановление правительства Тульской области от 20.08.2022 №1469 "Об утверждении Правил предоставления финансовой поддержки на переселение граждан из аварийного жилищного фонда"
</t>
      </is>
    </oc>
    <nc r="F101"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27.06.2013 №1958-ЗТО "О регулировании отдельных правоотношений по вопросам проведения капитального ремонта общего имущества в многоквартирных домах, расположенных на территории Тульской области"; 
3) Постановление правительства Тульской области от 20.02.2021 №63 "Об утверждении положения о проекте "Народный бюджет" в Тульской области
4)  Постановление правительства Тульской области от 20.11.2012 №661 "О Порядке расходования средств резервного фонда правительства Тульской области"
 5) Постановление правительства Тульской области от 20.08.2022 №1469 "Об утверждении Правил предоставления финансовой поддержки на переселение граждан из аварийного жилищного фонда"
6)Постановление Правительства Тульской области от 22.08.2024 N 431"Об утверждении Правил предоставления и методики распределения иного межбюджетного трансферта из бюджета Тульской области бюджету муниципального образования город Тула на обеспечение жилищных прав граждан, переселяемых из жилых помещений в многоквартирном доме, признанном аварийным, расположенном по адресу: г. Тула, п. Трудовой, д. 3"
</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6" sId="1">
    <oc r="G101" t="inlineStr">
      <is>
        <t xml:space="preserve">1) в целом;
2) в целом;
3) в целом;
4) в целом;
5) в целом;
</t>
      </is>
    </oc>
    <nc r="G101" t="inlineStr">
      <is>
        <t xml:space="preserve">1) в целом;
2) в целом;
3) в целом;
4) в целом;
5) в целом;
5) в целом;
6) в целом;
</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1">
    <oc r="H101" t="inlineStr">
      <is>
        <t>1) 24.09.2015 - 01.01.2024;
2)15.07.2013, не установлен;
3) 20.02.2021 - не установлен;
4) 27.11.2012 - не установлен;
5) 02.09.2022 - не установлен</t>
      </is>
    </oc>
    <nc r="H101" t="inlineStr">
      <is>
        <t>1) 24.09.2015 - 01.01.2024;
2)15.07.2013, не установлен;
3) 20.02.2021 - не установлен;
4) 27.11.2012 - не установлен;
5) 02.09.2022 - не установлен;
6) 28.08.2024 - не установлен</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8" sId="1">
    <oc r="F101"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27.06.2013 №1958-ЗТО "О регулировании отдельных правоотношений по вопросам проведения капитального ремонта общего имущества в многоквартирных домах, расположенных на территории Тульской области"; 
3) Постановление правительства Тульской области от 20.02.2021 №63 "Об утверждении положения о проекте "Народный бюджет" в Тульской области
4)  Постановление правительства Тульской области от 20.11.2012 №661 "О Порядке расходования средств резервного фонда правительства Тульской области"
 5) Постановление правительства Тульской области от 20.08.2022 №1469 "Об утверждении Правил предоставления финансовой поддержки на переселение граждан из аварийного жилищного фонда"
6)Постановление Правительства Тульской области от 22.08.2024 N 431"Об утверждении Правил предоставления и методики распределения иного межбюджетного трансферта из бюджета Тульской области бюджету муниципального образования город Тула на обеспечение жилищных прав граждан, переселяемых из жилых помещений в многоквартирном доме, признанном аварийным, расположенном по адресу: г. Тула, п. Трудовой, д. 3"
</t>
      </is>
    </oc>
    <nc r="F101"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27.06.2013 №1958-ЗТО "О регулировании отдельных правоотношений по вопросам проведения капитального ремонта общего имущества в многоквартирных домах, расположенных на территории Тульской области"; 
3) Постановление правительства Тульской области от 20.02.2021 №63 "Об утверждении положения о проекте "Народный бюджет" в Тульской области
4)  Постановление правительства Тульской области от 20.11.2012 №661 "О Порядке расходования средств резервного фонда правительства Тульской области"
 5) Постановление правительства Тульской области от 20.08.2022 №1469 "Об утверждении Правил предоставления финансовой поддержки на переселение граждан из аварийного жилищного фонда"
6)Постановление Правительства Тульской области от 22.08.2024 N 431"Об утверждении Правил предоставления и методики распределения иного межбюджетного трансферта из бюджета Тульской области бюджету муниципального образования город Тула на обеспечение жилищных прав граждан, переселяемых из жилых помещений в многоквартирном доме, признанном аварийным, расположенном по адресу: г. Тула, п. Трудовой, д. 3"
7) Постановление правительства Тульской области от 06.02.2014 N 50 (ред. от 01.02.2023) "О формировании, предоставлении и распределении субсидий из бюджета Тульской области местным бюджетам в целях софинансирования расходных обязательств"
</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9" sId="1">
    <oc r="F93" t="inlineStr">
      <is>
        <t xml:space="preserve">1) Закон Тульской области от 28.11.2024 №18-ЗТО"О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
2) Постановление правительства Тульской области от 23.03.2020 N 124 "Об организации проведения комплексных кадастровых работ на территории Тульской области"
</t>
      </is>
    </oc>
    <nc r="F93" t="inlineStr">
      <is>
        <t xml:space="preserve">1) Закон Тульской области от 28.11.2024 №18-ЗТО"О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
2) Постановление правительства Тульской области от 23.03.2020 N 124 "Об организации проведения комплексных кадастровых работ на территории Тульской области"
3) Постановление правительства Тульской области от 06.02.2014 N 50 (ред. от 01.02.2023) "О формировании, предоставлении и распределении субсидий из бюджета Тульской области местным бюджетам в целях софинансирования расходных обязательств"
</t>
      </is>
    </nc>
  </rcc>
  <rcc rId="500" sId="1">
    <oc r="G93" t="inlineStr">
      <is>
        <t>1) в целом
2) в целом</t>
      </is>
    </oc>
    <nc r="G93" t="inlineStr">
      <is>
        <t>1) в целом
2) в целом
3) в целом</t>
      </is>
    </nc>
  </rcc>
  <rcc rId="501" sId="1">
    <oc r="H93" t="inlineStr">
      <is>
        <t>1) 01.01.2024 - не установлен;
2) 23.03.2020 - не установлен;</t>
      </is>
    </oc>
    <nc r="H93" t="inlineStr">
      <is>
        <t>1) 01.01.2024 - не установлен;
2) 23.03.2020 - не установлен;
3) 10.02.2014 - не установлен;</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3" numFmtId="4">
    <oc r="P145">
      <v>232948.8</v>
    </oc>
    <nc r="P145">
      <v>244000.2</v>
    </nc>
  </rcc>
  <rcc rId="375" sId="3" numFmtId="4">
    <oc r="P146">
      <v>550787.1</v>
    </oc>
    <nc r="P146">
      <v>605027.80000000005</v>
    </nc>
  </rcc>
  <rcc rId="376" sId="3" numFmtId="4">
    <oc r="P130">
      <v>7593.6</v>
    </oc>
    <nc r="P130">
      <v>6810</v>
    </nc>
  </rcc>
  <rcc rId="377" sId="3" numFmtId="4">
    <oc r="P94">
      <v>559.9</v>
    </oc>
    <nc r="P94">
      <v>607.29999999999995</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2" sId="1">
    <oc r="G101" t="inlineStr">
      <is>
        <t xml:space="preserve">1) в целом;
2) в целом;
3) в целом;
4) в целом;
5) в целом;
5) в целом;
6) в целом;
</t>
      </is>
    </oc>
    <nc r="G101" t="inlineStr">
      <is>
        <t xml:space="preserve">1) в целом;
2) в целом;
3) в целом;
4) в целом;
5) в целом;
5) в целом;
6) в целом;
7) в целом;
</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3" sId="1">
    <oc r="H101" t="inlineStr">
      <is>
        <t>1) 24.09.2015 - 01.01.2024;
2)15.07.2013, не установлен;
3) 20.02.2021 - не установлен;
4) 27.11.2012 - не установлен;
5) 02.09.2022 - не установлен;
6) 28.08.2024 - не установлен</t>
      </is>
    </oc>
    <nc r="H101" t="inlineStr">
      <is>
        <t>1) 24.09.2015 - 01.01.2024;
2)15.07.2013, не установлен;
3) 20.02.2021 - не установлен;
4) 27.11.2012 - не установлен;
5) 02.09.2022 - не установлен;
6) 28.08.2024 - не установлен;
7) 10.02.2011 - не установлен</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4" sId="1">
    <oc r="F161"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Постановление правительства Тульской области от 20.02.2021 № 63 "Об утверждении положения о проекте "Народный бюджет" в Тульской области";
</t>
      </is>
    </oc>
    <nc r="F161"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Постановление правительства Тульской области от 20.02.2021 № 63 "Об утверждении положения о проекте "Народный бюджет" в Тульской области";
3) Постановление правительства Тульской области от 07.06.2021 N 326 (ред. от 14.06.2024) "Об утверждении Правил предоставления иных межбюджетных трансфертов из бюджета Тульской области бюджету муниципального образования город Тула на мероприятия по благоустройству территории муниципального образования город Тула"
</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5" sId="1">
    <oc r="G161" t="inlineStr">
      <is>
        <t xml:space="preserve">1) в целом;
2) в целом;
</t>
      </is>
    </oc>
    <nc r="G161" t="inlineStr">
      <is>
        <t xml:space="preserve">1) в целом;
2) в целом;
3) в целом;
</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6" sId="1">
    <oc r="H161" t="inlineStr">
      <is>
        <t xml:space="preserve">1) 24.09.2015 - 01.01.2024;
2) 20.02.2021, не установлен;
</t>
      </is>
    </oc>
    <nc r="H161" t="inlineStr">
      <is>
        <t xml:space="preserve">1) 24.09.2015 - 01.01.2024;
2) 20.02.2021 -  не установлен;
3) 14.06.2024 - не установлен
</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7" sId="1">
    <oc r="H100" t="inlineStr">
      <is>
        <t>1) 24.09.2015 - 01.01.2024;
1) 20.02.2021 - не установлен;
2) 10.04.2023 - не установлен;
3) 21.03.2023- не установлен;
4) 27.12.2021 - не установлен</t>
      </is>
    </oc>
    <nc r="H100" t="inlineStr">
      <is>
        <t>1) 24.09.2015 - 01.01.2024;
2) 20.02.2021 - не установлен;
3) 10.04.2023 - не установлен;
4) 21.03.2023- не установлен;
5) 27.12.2021 - не установлен</t>
      </is>
    </nc>
  </rcc>
  <rcc rId="508" sId="1">
    <oc r="I100" t="inlineStr">
      <is>
        <t xml:space="preserve">1) Решение Тульской городской Думы от 17.07.2013 N 63/1424 
"О муниципальном дорожном фонде муниципального образования город Тула и Порядке формирования и использования бюджетных ассигнований муниципального дорожного фонда муниципального образования город Тула"; 
2) Решение Тульской городской Думы от 31.01.2018 № 47/1156 "О Правилах благоустройства территории муниципального образования город Тула";
3)  Решение Тульской городской Думы от 23.09.2020 № 14/289 "Об утверждении Положения о проекте "Наш город" муниципального образования город Тула";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04.12.2018 №4394 "Об утверждении Порядка ремонта и содержания автомобильных дорог местного значения на территории муниципального образования город Тула";
9)  Постановление администрации города Тулы от 01.09.2017 №2822 "Об утверждении нормативов финансовых затрот на ремонт и содержание автомобильных дорог местного значения при определении размера ассигнований  из бюджета муниципального образования город Тула, предусматриваемых на эти цели";
</t>
      </is>
    </oc>
    <nc r="I100" t="inlineStr">
      <is>
        <t xml:space="preserve">1) Решение Тульской городской Думы от 17.07.2013 N 63/1424 
"О муниципальном дорожном фонде муниципального образования город Тула и Порядке формирования и использования бюджетных ассигнований муниципального дорожного фонда муниципального образования город Тула"; 
2) Решение Тульской городской Думы от 31.01.2018 № 47/1156 "О Правилах благоустройства территории муниципального образования город Тула";
3)  Решение Тульской городской Думы от 23.09.2020 № 14/289 "Об утверждении Положения о проекте "Наш город" муниципального образования город Тула";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04.12.2018 №4394 "Об утверждении Порядка ремонта и содержания автомобильных дорог местного значения на территории муниципального образования город Тула";
9)  Постановление администрации города Тулы от 01.09.2017 №2822 "Об утверждении нормативов финансовых затрат на ремонт и содержание автомобильных дорог местного значения при определении размера ассигнований  из бюджета муниципального образования город Тула, предусматриваемых на эти цели";
</t>
      </is>
    </nc>
  </rcc>
  <rcv guid="{764DF73A-B6FF-4AFE-808E-BED8B7CDFEFB}" action="delete"/>
  <rdn rId="0" localSheetId="1" customView="1" name="Z_764DF73A_B6FF_4AFE_808E_BED8B7CDFEFB_.wvu.FilterData" hidden="1" oldHidden="1">
    <formula>СВОД!$L$10:$S$349</formula>
    <oldFormula>СВОД!$L$10:$S$349</oldFormula>
  </rdn>
  <rdn rId="0" localSheetId="3" customView="1" name="Z_764DF73A_B6FF_4AFE_808E_BED8B7CDFEFB_.wvu.FilterData" hidden="1" oldHidden="1">
    <formula>соцсфера!$A$13:$S$349</formula>
    <oldFormula>соцсфера!$A$13:$S$349</oldFormula>
  </rdn>
  <rdn rId="0" localSheetId="4" customView="1" name="Z_764DF73A_B6FF_4AFE_808E_BED8B7CDFEFB_.wvu.FilterData" hidden="1" oldHidden="1">
    <formula>ФМХ!$A$9:$U$349</formula>
    <oldFormula>ФМХ!$A$9:$U$349</oldFormula>
  </rdn>
  <rcv guid="{764DF73A-B6FF-4AFE-808E-BED8B7CDFEFB}"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2" sId="1" odxf="1" dxf="1">
    <nc r="F134" t="inlineStr">
      <is>
        <t xml:space="preserve">1) Постановление правительства Тульской области от 26.06.2020 N 359 "Об утверждении Порядка предоставления иных межбюджетных трансфертов из бюджета Тульской области местным бюджетам в целях реализации мероприятий, направленных на социально-экономическое развитие Тульской области"
</t>
      </is>
    </nc>
    <odxf>
      <alignment wrapText="0" readingOrder="0"/>
    </odxf>
    <ndxf>
      <alignment wrapText="1" readingOrder="0"/>
    </ndxf>
  </rcc>
  <rfmt sheetId="1" sqref="F134:F136">
    <dxf>
      <alignment vertical="top" readingOrder="0"/>
    </dxf>
  </rfmt>
  <rfmt sheetId="1" sqref="G134:H136">
    <dxf>
      <alignment vertical="top" readingOrder="0"/>
    </dxf>
  </rfmt>
  <rcc rId="513" sId="1">
    <nc r="G134" t="inlineStr">
      <is>
        <t>1) в целом</t>
      </is>
    </nc>
  </rcc>
  <rcc rId="514" sId="1">
    <oc r="C134" t="inlineStr">
      <is>
        <t xml:space="preserve">1) Федеральный закон от 06.10.2003 № 131-ФЗ "Об общих принципах организации местного самоуправления в Российской Федерации";
 2) Федеральный закон РФ от 10.01.2002 №7-ФЗ "Об охране окружающей среды";
3)Постановление Правительства РФ от 02.08.2022 N 1370
"О порядке разработки и согласования плана мероприятий, указанных в пункте 1 статьи 16.6, пункте 1 статьи 75.1 и пункте 1 статьи 78.2 Федерального закона "Об охране окружающей среды", субъекта Российской Федерации"
4) Постановление правительства Тульской области от 26.06.2020 N 359 "Об утверждении Порядка предоставления иных межбюджетных трансфертов из бюджета Тульской области местным бюджетам в целях реализации мероприятий, направленных на социально-экономическое развитие Тульской области"
</t>
      </is>
    </oc>
    <nc r="C134" t="inlineStr">
      <is>
        <t xml:space="preserve">1) Федеральный закон от 06.10.2003 № 131-ФЗ "Об общих принципах организации местного самоуправления в Российской Федерации";
 2) Федеральный закон РФ от 10.01.2002 №7-ФЗ "Об охране окружающей среды";
3)Постановление Правительства РФ от 02.08.2022 N 1370
"О порядке разработки и согласования плана мероприятий, указанных в пункте 1 статьи 16.6, пункте 1 статьи 75.1 и пункте 1 статьи 78.2 Федерального закона "Об охране окружающей среды", субъекта Российской Федерации"
</t>
      </is>
    </nc>
  </rcc>
  <rcc rId="515" sId="1">
    <oc r="D134" t="inlineStr">
      <is>
        <t>1) п 11, 24,  ч1, ст16 ; 
2) в целом;
3) в целом
4) в целом</t>
      </is>
    </oc>
    <nc r="D134" t="inlineStr">
      <is>
        <t xml:space="preserve">1) п 11, 24,  ч1, ст16 ; 
2) в целом;
3) в целом
</t>
      </is>
    </nc>
  </rcc>
  <rcc rId="516" sId="1">
    <oc r="E134" t="inlineStr">
      <is>
        <t>1) 06.10.2003, не установлен; 
2) 12.01.2002, не установлен;
3) 01.09.2022, не установлен;
4) 07.11.2020 - не установлен</t>
      </is>
    </oc>
    <nc r="E134" t="inlineStr">
      <is>
        <t xml:space="preserve">1) 06.10.2003, не установлен; 
2) 12.01.2002, не установлен;
3) 01.09.2022, не установлен;
</t>
      </is>
    </nc>
  </rcc>
  <rcc rId="517" sId="1">
    <nc r="H134" t="inlineStr">
      <is>
        <t>1) 07.11.2020 - не установлен</t>
      </is>
    </nc>
  </rcc>
  <rfmt sheetId="1" sqref="H134:H136">
    <dxf>
      <alignment wrapText="1" readingOrder="0"/>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 sId="1">
    <oc r="I134" t="inlineStr">
      <is>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14.06.2022 N 356
"О создании мест (площадок) накопления твердых коммунальных отходов в муниципальном образовании город Тула в 2022 году"
</t>
      </is>
    </oc>
    <nc r="I134" t="inlineStr">
      <is>
        <t xml:space="preserve">1) Решение Тульской городской Думы от 31.01.2018 № 47/1156 "О Правилах благоустройства территории муниципального образования город Тула";
</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1">
    <oc r="F137"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16.07.2012 № 1788-ЗТО "О регулировании отдельных отношений в сфере  молодежной политики в Тульской области"; 
3) Закон Тульской области от 30.09.2013 № 1989-ЗТО "Об образовании";
4) Постановление правительства Тульской области от 20.02.2021 N 63 "Об утверждении Положения о проекте "Народный бюджет" в Тульской области"
</t>
      </is>
    </oc>
    <nc r="F137" t="inlineStr">
      <is>
        <t xml:space="preserve">1) Постановление правительства Тульской области от 24.09.2015 №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 "Народный бюджет";
2) Закон Тульской области от 16.07.2012 № 1788-ЗТО "О регулировании отдельных отношений в сфере  молодежной политики в Тульской области"; 
3) Закон Тульской области от 30.09.2013 № 1989-ЗТО "Об образовании";
4) Постановление правительства Тульской области от 20.02.2021 N 63 "Об утверждении Положения о проекте "Народный бюджет" в Тульской области"
5) Постановление Правительства РФ от 09.12.2017 N 1496 (ред. от 28.11.2024)"О мерах по обеспечению исполнения федерального бюджета"(вместе с "Положением о мерах по обеспечению исполнения федерального бюджета")
(с изм. и доп., вступ. в силу с 01.01.2025)
</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0" sId="1">
    <oc r="G137" t="inlineStr">
      <is>
        <t xml:space="preserve">1) в целом; 
2) в целом; 
3) в целом;
4) в целом;
</t>
      </is>
    </oc>
    <nc r="G137" t="inlineStr">
      <is>
        <t xml:space="preserve">1) в целом; 
2) в целом; 
3) в целом;
4) в целом;
5) в целом;
</t>
      </is>
    </nc>
  </rcc>
  <rcc rId="521" sId="1">
    <oc r="H137" t="inlineStr">
      <is>
        <r>
          <t>1) 24.09.2015 - 01.01.2024;
2) 30.07.2012, не установлен; 
3) 13.10.2013, не установлен; 
4</t>
        </r>
        <r>
          <rPr>
            <sz val="9"/>
            <color indexed="8"/>
            <rFont val="Times New Roman"/>
            <family val="1"/>
            <charset val="204"/>
          </rPr>
          <t>) 20.02.2021 - не установлен</t>
        </r>
      </is>
    </oc>
    <nc r="H137" t="inlineStr">
      <is>
        <r>
          <t>1) 24.09.2015 - 01.01.2024;
2) 30.07.2012, не установлен; 
3) 13.10.2013, не установлен; 
4</t>
        </r>
        <r>
          <rPr>
            <sz val="9"/>
            <color indexed="8"/>
            <rFont val="Times New Roman"/>
            <family val="1"/>
            <charset val="204"/>
          </rPr>
          <t>) 20.02.2021 - не установлен
5) 01.01.2025 - не установлен</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8" sId="3" numFmtId="4">
    <oc r="P139">
      <v>2627916.4</v>
    </oc>
    <nc r="P139">
      <v>2565541.2999999998</v>
    </nc>
  </rcc>
  <rcc rId="379" sId="3" numFmtId="4">
    <oc r="P138">
      <v>1187279</v>
    </oc>
    <nc r="P138">
      <v>1193547.6000000001</v>
    </nc>
  </rcc>
  <rcc rId="380" sId="3" numFmtId="4">
    <oc r="P140">
      <v>854041.5</v>
    </oc>
    <nc r="P140">
      <v>938939.8</v>
    </nc>
  </rcc>
  <rcc rId="381" sId="3" numFmtId="4">
    <oc r="P141">
      <v>3856.9</v>
    </oc>
    <nc r="P141">
      <v>3856.8</v>
    </nc>
  </rcc>
  <rcc rId="382" sId="3" numFmtId="4">
    <oc r="P190">
      <v>185718.3</v>
    </oc>
    <nc r="P190">
      <v>183323.2</v>
    </nc>
  </rcc>
  <rcc rId="383" sId="3" numFmtId="4">
    <oc r="P142">
      <v>611588.69999999995</v>
    </oc>
    <nc r="P142">
      <v>516760.2</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 sId="1">
    <oc r="I93" t="inlineStr">
      <is>
        <t xml:space="preserve">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t>
      </is>
    </oc>
    <nc r="I93" t="inlineStr">
      <is>
        <t xml:space="preserve">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3" sId="1">
    <oc r="I97" t="inlineStr">
      <is>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3)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4)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5) Постановление администрации города Тулы от 12.04.2021 №719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по замене сетей и сооружений коммунальной инфраструктуры и обеспечения деятельности";
6)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7) Постановление администрации города Тулы от 29.05.2018 № 1886 "Об утверждении Положения о предоставлении индивидуальных источников ресурсоснабжения гражданам, имеющим трех и более детей";
8) Постановление администрации г. Тулы от 01.03.2019 N 659 "Об утверждении Положения о предоставлении индивидуальных источников ресурсоснабжения гражданам, воспитывающим ребенка-инвалида, детей-инвалидов";
9) Концессионное соглашение от 26.10.2023 №ДС/144 "О финансировании, проектировании, строительствеи эксплуатации объектов холодного водоснабжения г. Тулы"
10)Постановление администрации города Тулы от 13.03.2023 №102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на выполнение работ на объектах коммунальной инфраструктуры"
11) Постановление администрации города Тулы от 14.10.2024 № 474 "Об утверждении Порядка предоставления из бюджета муниципального образования город Тула субсидии обществу с ограниченной ответственностью "Отдых-71" в целях возмещения части затрат по осуществлению технологического присоединения энергопринимающих устройств объекта (объектов) муниципальной собственности к объектам электросетевого хозяйства"
</t>
      </is>
    </oc>
    <nc r="I97" t="inlineStr">
      <is>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3)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4)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5) Постановление администрации города Тулы от 12.04.2021 №719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по замене сетей и сооружений коммунальной инфраструктуры и обеспечения деятельности";
6)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7) Постановление администрации города Тулы от 29.05.2018 № 1886 "Об утверждении Положения о предоставлении индивидуальных источников ресурсоснабжения гражданам, имеющим трех и более детей";
8) Постановление администрации г. Тулы от 01.03.2019 N 659 "Об утверждении Положения о предоставлении индивидуальных источников ресурсоснабжения гражданам, воспитывающим ребенка-инвалида, детей-инвалидов";
9) Концессионное соглашение от 26.10.2023 №ДС/144 "О финансировании, проектировании, строительствеи эксплуатации объектов холодного водоснабжения г. Тулы"
10)Постановление администрации города Тулы от 13.03.2023 №102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на выполнение работ на объектах коммунальной инфраструктуры"
11) Постановление администрации города Тулы от 14.10.2024 № 474 "Об утверждении Порядка предоставления из бюджета муниципального образования город Тула субсидии обществу с ограниченной ответственностью "Отдых-71" в целях возмещения части затрат по осуществлению технологического присоединения энергопринимающих устройств объекта (объектов) муниципальной собственности к объектам электросетевого хозяйства"
12)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4" sId="1">
    <oc r="I100" t="inlineStr">
      <is>
        <t xml:space="preserve">1) Решение Тульской городской Думы от 17.07.2013 N 63/1424 
"О муниципальном дорожном фонде муниципального образования город Тула и Порядке формирования и использования бюджетных ассигнований муниципального дорожного фонда муниципального образования город Тула"; 
2) Решение Тульской городской Думы от 31.01.2018 № 47/1156 "О Правилах благоустройства территории муниципального образования город Тула";
3)  Решение Тульской городской Думы от 23.09.2020 № 14/289 "Об утверждении Положения о проекте "Наш город" муниципального образования город Тула";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04.12.2018 №4394 "Об утверждении Порядка ремонта и содержания автомобильных дорог местного значения на территории муниципального образования город Тула";
9)  Постановление администрации города Тулы от 01.09.2017 №2822 "Об утверждении нормативов финансовых затрат на ремонт и содержание автомобильных дорог местного значения при определении размера ассигнований  из бюджета муниципального образования город Тула, предусматриваемых на эти цели";
</t>
      </is>
    </oc>
    <nc r="I100" t="inlineStr">
      <is>
        <t xml:space="preserve">1) Решение Тульской городской Думы от 17.07.2013 N 63/1424 
"О муниципальном дорожном фонде муниципального образования город Тула и Порядке формирования и использования бюджетных ассигнований муниципального дорожного фонда муниципального образования город Тула"; 
2) Решение Тульской городской Думы от 31.01.2018 № 47/1156 "О Правилах благоустройства территории муниципального образования город Тула";
3)  Решение Тульской городской Думы от 23.09.2020 № 14/289 "Об утверждении Положения о проекте "Наш город" муниципального образования город Тула";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04.12.2018 №4394 "Об утверждении Порядка ремонта и содержания автомобильных дорог местного значения на территории муниципального образования город Тула";
9)  Постановление администрации города Тулы от 01.09.2017 №2822 "Об утверждении нормативов финансовых затрат на ремонт и содержание автомобильных дорог местного значения при определении размера ассигнований  из бюджета муниципального образования город Тула, предусматриваемых на эти цели";
10)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5" sId="1">
    <oc r="I101" t="inlineStr">
      <is>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3)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6)  Решение Тульской городской Думы от 23.09.2020 № 14/289 "Об утверждении Положения о проекте "Наш город" муниципального образования город Тула";
7) Постановление администрации города Тулы от 08.06.2021 №1105 "Об утверждении Порядка предоставления из бюджета муниципального образования город Тула субсидии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по проведению капитального ремонта общего имущества  многоквартирных домов";
8) Постановление администрации г. Тулы от 13.05.2022 N 284 "Об утверждении Порядка предоставления из бюджета муниципального образования город Тула субсидий организациям, осуществляющим на территории муниципального образования город Тула деятельность по управлению (обслуживанию) многоквартирными домами, в целях финансового обеспечения затрат на выполнение мероприятий по подготовке многоквартирных домов, признанных в установленном законом порядке аварийными, подлежащими реконструкции или сносу, к отопительному сезону"
9) Постановление администрации г. Тулы от 13.08.2024 N 376 "Об утверждении Порядка предоставления субсидии из бюджета муниципального образования город Тула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на выполнение работ по ремонту общего имущества в многоквартирных домах"
</t>
      </is>
    </oc>
    <nc r="I101" t="inlineStr">
      <is>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3)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6)  Решение Тульской городской Думы от 23.09.2020 № 14/289 "Об утверждении Положения о проекте "Наш город" муниципального образования город Тула";
7) Постановление администрации города Тулы от 08.06.2021 №1105 "Об утверждении Порядка предоставления из бюджета муниципального образования город Тула субсидии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по проведению капитального ремонта общего имущества  многоквартирных домов";
8) Постановление администрации г. Тулы от 13.05.2022 N 284 "Об утверждении Порядка предоставления из бюджета муниципального образования город Тула субсидий организациям, осуществляющим на территории муниципального образования город Тула деятельность по управлению (обслуживанию) многоквартирными домами, в целях финансового обеспечения затрат на выполнение мероприятий по подготовке многоквартирных домов, признанных в установленном законом порядке аварийными, подлежащими реконструкции или сносу, к отопительному сезону"
9) Постановление администрации г. Тулы от 13.08.2024 N 376 "Об утверждении Порядка предоставления субсидии из бюджета муниципального образования город Тула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на выполнение работ по ремонту общего имущества в многоквартирных домах"
10)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6" sId="1">
    <oc r="I104" t="inlineStr">
      <is>
        <t xml:space="preserve">1) Решение Тульской городской Думы от 25.02.2010 №86/1785 "О Правилах транспортного обслуживания населения в границах муниципального образования город Тула";
2)  Постановление администрации г. Тулы от 06.11.2014 № 3661 "О введении месячного электронного проездного талона для учащихся общеобразовательных учреждений муниципального образования город Тула";
3)  Постановление администрации г. Тулы от 06.11.2014 № 3662 "О введении на территории муниципального образования город Тула электронных проездных билетов";
4) Постановление администрации г. Тулы от 19.10.2015 № 5436 "Об утверждении объема транспортных услуг по маршрутной сети муниципального образования город Тула";
5) Постановление администрации г. Тулы от 14.09.2017 № 2957 "Об утверждении Порядка предоставления из бюджета муниципального образования город Тула субсидии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6) Постановление администрации г. Тулы от 26.06.2020 N 1989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на финансовое обеспечение деятельности";
7)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8)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Постановление администрации города Тулы от 29.03.2023 №151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договору финансовой аренды (лизинга) с акционерным обществом "Государственная транспортная лизинговая компания", г. Салехард, Ямало-Ненецкий автономный округ, подвижного состава наземного общественного пассажирского транспорта"
10) Постановление администрации города Тулы от 23.10.2023 №565 "Об утверждении порядка предоставления из бюджета муниципального образования город Тула субсидий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11) Постановление администрации города Тулы от 12.12.2023 №654 "Об утверждении порядка предоставления из бюджета муниципального образования город Тула субсидий муниципальному казенному предприятию муниципального образования город Тула "Тулгорэлектротранс" на реализацию мероприятий по приобретению подвижного состава пассажирского транспорта общего пользования - автобусов"
12) Постановление администрации города Тулы от 12.08.2024 № 374 "Об утверждении Порядка предоставления из бюджета муниципального образования город Тула субсидий юридическим лицам (за исключением государственных (муниципальных) учреждений), индивидуальным предпринимателям, осуществляющим регулярные перевозки пассажиров и багажа по нерегулируемым тарифам в границах муниципального образования город Тула"
 13) Постановление администрации города Тулы от 23.04.2024 № 188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договорам финансовой аренды (лизинга) подвижного состава наземного общественного пассажирского транспорта (автобусы)"
 14) Постановление администрации города Тулы от 10.04.2015 № 168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договорам финансовой аренды (лизинга) подвижного состава наземного общественного пассажирского транспорта (трамваи)"
</t>
      </is>
    </oc>
    <nc r="I104" t="inlineStr">
      <is>
        <t xml:space="preserve">1) Решение Тульской городской Думы от 25.02.2010 №86/1785 "О Правилах транспортного обслуживания населения в границах муниципального образования город Тула";
2)  Постановление администрации г. Тулы от 06.11.2014 № 3661 "О введении месячного электронного проездного талона для учащихся общеобразовательных учреждений муниципального образования город Тула";
3)  Постановление администрации г. Тулы от 06.11.2014 № 3662 "О введении на территории муниципального образования город Тула электронных проездных билетов";
4) Постановление администрации г. Тулы от 19.10.2015 № 5436 "Об утверждении объема транспортных услуг по маршрутной сети муниципального образования город Тула";
5) Постановление администрации г. Тулы от 14.09.2017 № 2957 "Об утверждении Порядка предоставления из бюджета муниципального образования город Тула субсидии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6) Постановление администрации г. Тулы от 26.06.2020 N 1989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на финансовое обеспечение деятельности";
7)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8)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Постановление администрации города Тулы от 29.03.2023 №151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договору финансовой аренды (лизинга) с акционерным обществом "Государственная транспортная лизинговая компания", г. Салехард, Ямало-Ненецкий автономный округ, подвижного состава наземного общественного пассажирского транспорта"
10) Постановление администрации города Тулы от 23.10.2023 №565 "Об утверждении порядка предоставления из бюджета муниципального образования город Тула субсидий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11) Постановление администрации города Тулы от 12.12.2023 №654 "Об утверждении порядка предоставления из бюджета муниципального образования город Тула субсидий муниципальному казенному предприятию муниципального образования город Тула "Тулгорэлектротранс" на реализацию мероприятий по приобретению подвижного состава пассажирского транспорта общего пользования - автобусов"
12) Постановление администрации города Тулы от 12.08.2024 № 374 "Об утверждении Порядка предоставления из бюджета муниципального образования город Тула субсидий юридическим лицам (за исключением государственных (муниципальных) учреждений), индивидуальным предпринимателям, осуществляющим регулярные перевозки пассажиров и багажа по нерегулируемым тарифам в границах муниципального образования город Тула"
 13) Постановление администрации города Тулы от 23.04.2024 № 188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договорам финансовой аренды (лизинга) подвижного состава наземного общественного пассажирского транспорта (автобусы)"
 14) Постановление администрации города Тулы от 10.04.2015 № 168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договорам финансовой аренды (лизинга) подвижного состава наземного общественного пассажирского транспорта (трамваи)"
15)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7" sId="1">
    <oc r="I107" t="inlineStr">
      <is>
        <t>1)  Постановление администрации г. Тулы от 04.08.2017 № 2478 "О проведении ежегодного смотра-конкурса на звание "Лучший участковый уполномоченный полиции города Тулы" ;                                                                                                                                                                                                                                                
2) Постановление администрации г. Тулы от 27.07.2015 № 4000 "О конкурсе "Лучший народный дружинник муниципального образования город Тула";
3) Постановление администрации г. Тулы от 03.08.2015 № 4080 "О страховании народных дружинников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Решение Тульской городской Думы от 25.01.2012 № 40/803 "О Положении"Об управлении образования администрации города Тулы"</t>
      </is>
    </oc>
    <nc r="I107" t="inlineStr">
      <is>
        <t>1)  Постановление администрации г. Тулы от 04.08.2017 № 2478 "О проведении ежегодного смотра-конкурса на звание "Лучший участковый уполномоченный полиции города Тулы" ;                                                                                                                                                                                                                                                
2) Постановление администрации г. Тулы от 27.07.2015 № 4000 "О конкурсе "Лучший народный дружинник муниципального образования город Тула";
3) Постановление администрации г. Тулы от 03.08.2015 № 4080 "О страховании народных дружинников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Решение Тульской городской Думы от 25.01.2012 № 40/803 "О Положении"Об управлении образования администрации города Тулы"
6)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8" sId="1">
    <oc r="I134" t="inlineStr">
      <is>
        <t xml:space="preserve">1) Решение Тульской городской Думы от 31.01.2018 № 47/1156 "О Правилах благоустройства территории муниципального образования город Тула";
</t>
      </is>
    </oc>
    <nc r="I134" t="inlineStr">
      <is>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9" sId="1">
    <oc r="I137" t="inlineStr">
      <is>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12.05.2015 №2472 "Об утверждении Положения о межведомственных комиссиях администрации города Тулы, главных управлений администрации города Тулы по соответствующим территориальным округам по организации отдыха, оздоровления и занятости детей на территории муниципального образования город Тула";
3)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Концессионное соглашение о финансировании, проектировании, строительстве и эксплуатации объекта образования: «Строительство школы в Привокзальном территориальном округе в ЖК «Балтийский», в т.ч. ПИР»;
9) концессионного соглашения о финансировании, проектировании, строительстве и эксплуатации объекта образования: «Общеобразовательная школа на 600 мест в Пролетарском территориальном округе, ЖК «Новая Голландия» </t>
      </is>
    </oc>
    <nc r="I137" t="inlineStr">
      <is>
        <t>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12.05.2015 №2472 "Об утверждении Положения о межведомственных комиссиях администрации города Тулы, главных управлений администрации города Тулы по соответствующим территориальным округам по организации отдыха, оздоровления и занятости детей на территории муниципального образования город Тула";
3)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Концессионное соглашение о финансировании, проектировании, строительстве и эксплуатации объекта образования: «Строительство школы в Привокзальном территориальном округе в ЖК «Балтийский», в т.ч. ПИР»;
9) концессионного соглашения о финансировании, проектировании, строительстве и эксплуатации объекта образования: «Общеобразовательная школа на 600 мест в Пролетарском территориальном округе, ЖК «Новая Голландия» 
10)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0" sId="1">
    <oc r="I148" t="inlineStr">
      <is>
        <t xml:space="preserve">1)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t>
      </is>
    </oc>
    <nc r="I148" t="inlineStr">
      <is>
        <t xml:space="preserve">1)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1" sId="1">
    <oc r="I149" t="inlineStr">
      <is>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 "Об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
3) Постановление администрации г. Тулы от 15.09.2011 №2445 "Об утверждении Положения об организации проведения физкультурных и спортивных мероприятий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6)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7)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8) Постановление администрации города Тулы от 29.01.2021 №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t>
      </is>
    </oc>
    <nc r="I149" t="inlineStr">
      <is>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 "Об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
3) Постановление администрации г. Тулы от 15.09.2011 №2445 "Об утверждении Положения об организации проведения физкультурных и спортивных мероприятий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6)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7)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8) Постановление администрации города Тулы от 29.01.2021 №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 sId="3" numFmtId="4">
    <oc r="P298">
      <v>85748.6</v>
    </oc>
    <nc r="P298">
      <v>86071.3</v>
    </nc>
  </rcc>
  <rcc rId="385" sId="3" numFmtId="4">
    <oc r="P190">
      <v>183323.2</v>
    </oc>
    <nc r="P190">
      <v>181861.6</v>
    </nc>
  </rcc>
  <rcc rId="386" sId="3" numFmtId="4">
    <oc r="P138">
      <v>1193547.6000000001</v>
    </oc>
    <nc r="P138">
      <v>1193547.5</v>
    </nc>
  </rcc>
  <rcc rId="387" sId="1">
    <oc r="F337" t="inlineStr">
      <is>
        <t xml:space="preserve">Закон Тульской области от 21.07.2023 № 45-ЗТО
"О наделении органов местного самоуправления государственными полномочиями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
</t>
      </is>
    </oc>
    <nc r="F337" t="inlineStr">
      <is>
        <t xml:space="preserve">Закон Тульской области от 01.04.2024 № 21-ЗТО
"О наделении органов местного самоуправления государственным полномочием по финансовому обеспечению реализации дополнительной меры социальной поддержки, предоставляемой отдельным категориям граждан"
</t>
      </is>
    </nc>
  </rcc>
  <rcc rId="388" sId="1">
    <oc r="H337" t="inlineStr">
      <is>
        <t>24.07.2023  не установлен</t>
      </is>
    </oc>
    <nc r="H337" t="inlineStr">
      <is>
        <t>01.01.2024 не установлен</t>
      </is>
    </nc>
  </rcc>
  <rfmt sheetId="1" sqref="F337:H337" start="0" length="2147483647">
    <dxf>
      <font>
        <color auto="1"/>
      </font>
    </dxf>
  </rfmt>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2" sId="1">
    <oc r="I153" t="inlineStr">
      <is>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13.05.2024 N 212 "Об утверждении Порядка предоставления гранта в форме субсидии юридическим лицам (за исключением государственных (муниципальных) учреждений), индивидуальным предпринимателям в целях выполнения на общественных территориях мероприятий по благоустройству и (или) ремонту инженерных коммуникаций и Положения о комиссии администрации муниципального образования город Тула по предоставлению гранта в форме субсидии юридическим лицам (за исключением государственных (муниципальных) учреждений), индивидуальным предпринимателям в целях выполнения на общественных территориях мероприятий по благоустройству и (или) ремонту инженерных коммуникаций"
</t>
      </is>
    </oc>
    <nc r="I153" t="inlineStr">
      <is>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13.05.2024 N 212 "Об утверждении Порядка предоставления гранта в форме субсидии юридическим лицам (за исключением государственных (муниципальных) учреждений), индивидуальным предпринимателям в целях выполнения на общественных территориях мероприятий по благоустройству и (или) ремонту инженерных коммуникаций и Положения о комиссии администрации муниципального образования город Тула по предоставлению гранта в форме субсидии юридическим лицам (за исключением государственных (муниципальных) учреждений), индивидуальным предпринимателям в целях выполнения на общественных территориях мероприятий по благоустройству и (или) ремонту инженерных коммуникаций"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3" sId="1">
    <oc r="I156" t="inlineStr">
      <is>
        <t>1) Решение Тульской городской Думы от 23.12.2009 №84/1711 "О Положении "Об  организации похоронного дела, содержании общественных и воинских кладбищ в муниципальном образовании город Тула";
2) Решение Тульской городской Думы от 31.01.2018 № 47/1156 "О Правилах благоустройства территории муниципального образования город Тула"</t>
      </is>
    </oc>
    <nc r="I156" t="inlineStr">
      <is>
        <t>1) Решение Тульской городской Думы от 23.12.2009 №84/1711 "О Положении "Об  организации похоронного дела, содержании общественных и воинских кладбищ в муниципальном образовании город Тула";
2) Решение Тульской городской Думы от 31.01.2018 № 47/1156 "О Правилах благоустройства территории муниципального образования город Тула"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is>
    </nc>
  </rcc>
  <rcc rId="534" sId="1">
    <oc r="I161" t="inlineStr">
      <is>
        <t xml:space="preserve">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15.03.2017 № 742 "Об
утверждении Положения о порядке конкурсного отбора дворовых
территорий и территорий общего пользования для выполнения работ
по благоустройству";
3) Решение Тульской городской Думы от 31.01.2018 № 47/1156 "О Правилах
благоустройства территории муниципального образования город Тула";
4) Постановление администрации г. Тулы от 20.12.2010 № 3971"Об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5)  Решение Тульской городской Думы от 23.09.2020 № 14/289 "Об утверждении Положения о проекте "Наш город" муниципального образования город Тула";                                 
6) Постановление администрации города Тулы от 30.12.2022 № 703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«Тулагорсвет» на организацию наружного освещения территории муниципального образования город Тула и обеспечение работоспособности специальных наружных установок и других конструкций, питающихся от линий электропередач» </t>
      </is>
    </oc>
    <nc r="I161" t="inlineStr">
      <is>
        <t>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15.03.2017 № 742 "Об
утверждении Положения о порядке конкурсного отбора дворовых
территорий и территорий общего пользования для выполнения работ
по благоустройству";
3) Решение Тульской городской Думы от 31.01.2018 № 47/1156 "О Правилах
благоустройства территории муниципального образования город Тула";
4) Постановление администрации г. Тулы от 20.12.2010 № 3971"Об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5)  Решение Тульской городской Думы от 23.09.2020 № 14/289 "Об утверждении Положения о проекте "Наш город" муниципального образования город Тула";                                 
6) Постановление администрации города Тулы от 30.12.2022 № 703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«Тулагорсвет» на организацию наружного освещения территории муниципального образования город Тула и обеспечение работоспособности специальных наружных установок и других конструкций, питающихся от линий электропередач» 
7)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5" sId="1">
    <oc r="I165" t="inlineStr">
      <is>
        <t xml:space="preserve">1) Решение Тульской городской Думы от 23.12.2016 N 33/839 "Об утверждении правил землепользования и застройки муниципального образования город Тула"; 
2) Постановление администрации г. Тулы от 24.02.2021 N 312
"Об утверждении Правил землепользования и застройки муниципального образования город Тула"
</t>
      </is>
    </oc>
    <nc r="I165" t="inlineStr">
      <is>
        <t xml:space="preserve">1) Решение Тульской городской Думы от 23.12.2016 N 33/839 "Об утверждении правил землепользования и застройки муниципального образования город Тула"; 
2) Постановление администрации г. Тулы от 24.02.2021 N 312
"Об утверждении Правил землепользования и застройки муниципального образования город Тула"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6" sId="1">
    <oc r="I231" t="inlineStr">
      <is>
        <t>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11.12.2015 №6197 "Об утверждении комплекса мер ("дорожной карты") по развитию жилищно-коммунального хозяйства муниципального образования города Тулы"</t>
      </is>
    </oc>
    <nc r="I231" t="inlineStr">
      <is>
        <t>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11.12.2015 №6197 "Об утверждении комплекса мер ("дорожной карты") по развитию жилищно-коммунального хозяйства муниципального образования города Тулы"
3)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7" sId="1">
    <oc r="I287" t="inlineStr">
      <is>
        <t xml:space="preserve">1) Постановление администрации г. Тулы от 28.03.2023 N 140 "Об утверждении Порядка предоставления из бюджета муниципального образования город Тула субсидии обществу с ограниченной ответственностью "Континент+" в целях возмещения затрат, понесенных на содержание животных без владельцев, не выпущенных в прежнюю среду обитания по истечении установленного срока, отловленных в рамках переданных государственных полномочий"
</t>
      </is>
    </oc>
    <nc r="I287" t="inlineStr">
      <is>
        <t xml:space="preserve">1) Постановление администрации г. Тулы от 28.03.2023 N 140 "Об утверждении Порядка предоставления из бюджета муниципального образования город Тула субсидии обществу с ограниченной ответственностью "Континент+" в целях возмещения затрат, понесенных на содержание животных без владельцев, не выпущенных в прежнюю среду обитания по истечении установленного срока, отловленных в рамках переданных государственных полномочий"
2)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8" sId="1">
    <oc r="K113" t="inlineStr">
      <is>
        <t>1) 25.03.2015, 
не установлен;
2) 11.03.2016,
не установлен;
3) 07.05.2015,
не установлен;
4) 01.01.2023, не установлен;
5) 07.02.2023, не установлен;
6) 05.02.2024, не установлен;
7) 03.02.2025, не установлен</t>
      </is>
    </oc>
    <nc r="K113" t="inlineStr">
      <is>
        <t>1) 25.03.2015, 
не установлен;
2) 11.03.2016,
не установлен;
3) 07.05.2015,
не установлен;
4) 01.01.2023 - не установлен;
5) 07.02.2023, не установлен;
6) 05.02.2024, не установлен;
7) 03.02.2025, не установлен</t>
      </is>
    </nc>
  </rcc>
  <rcc rId="539" sId="1">
    <oc r="K93" t="inlineStr">
      <is>
        <t>1) 16.01.2008, не установлен
2) 11.08.2016, не установлен</t>
      </is>
    </oc>
    <nc r="K93" t="inlineStr">
      <is>
        <t>1) 16.01.2008, не установлен
2) 11.08.2016, не установлен
3) 01.01.2023 - не установлен;</t>
      </is>
    </nc>
  </rcc>
  <rcc rId="540" sId="1">
    <oc r="J93" t="inlineStr">
      <is>
        <t>1) в целом
2) в целом</t>
      </is>
    </oc>
    <nc r="J93" t="inlineStr">
      <is>
        <t>1) в целом
2) в целом
3) в целом</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1" sId="1">
    <oc r="K97" t="inlineStr">
      <is>
        <r>
          <t>1) 11.08.2016, не установлен;
2) 16.01.2008,  не установлен;
3) 14.09.2018, не установлен;
4) 14.09.2018, не установлен;
5) 14.04.2021, не установлен;
6) 03.02.2021, не установлен;
7) 01.06.2018, не установлен;
8) 05.03.2019, не установлен;
9</t>
        </r>
        <r>
          <rPr>
            <u/>
            <sz val="9"/>
            <rFont val="Times New Roman"/>
            <family val="1"/>
            <charset val="204"/>
          </rPr>
          <t>) 26.10.2023 не установлен;
10) 13.03.2023 не установлен</t>
        </r>
        <r>
          <rPr>
            <sz val="9"/>
            <rFont val="Times New Roman"/>
            <family val="1"/>
            <charset val="204"/>
          </rPr>
          <t>;
11) 14.10.2024  не установлен</t>
        </r>
      </is>
    </oc>
    <nc r="K97" t="inlineStr">
      <is>
        <r>
          <t>1) 11.08.2016, не установлен;
2) 16.01.2008,  не установлен;
3) 14.09.2018, не установлен;
4) 14.09.2018, не установлен;
5) 14.04.2021, не установлен;
6) 03.02.2021, не установлен;
7) 01.06.2018, не установлен;
8) 05.03.2019, не установлен;
9</t>
        </r>
        <r>
          <rPr>
            <u/>
            <sz val="9"/>
            <rFont val="Times New Roman"/>
            <family val="1"/>
            <charset val="204"/>
          </rPr>
          <t>) 26.10.2023 не установлен;
10) 13.03.2023 не установлен</t>
        </r>
        <r>
          <rPr>
            <sz val="9"/>
            <rFont val="Times New Roman"/>
            <family val="1"/>
            <charset val="204"/>
          </rPr>
          <t>;
11) 14.10.2024  не установлен
12) 01.01.2023 - не установлен;</t>
        </r>
      </is>
    </nc>
  </rcc>
  <rcc rId="542" sId="1">
    <oc r="J97" t="inlineStr">
      <is>
        <t xml:space="preserve">1) в  целом;
2) в  целом;
3) в целом;
4) в целом;
5) в целом;
6) в целом;
7) в целом;
8) в целом;
9) в целом;
10) в целом;
11) в целом;
</t>
      </is>
    </oc>
    <nc r="J97" t="inlineStr">
      <is>
        <t xml:space="preserve">1) в  целом;
2) в  целом;
3) в целом;
4) в целом;
5) в целом;
6) в целом;
7) в целом;
8) в целом;
9) в целом;
10) в целом;
11) в целом;
12) в целом
</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3" sId="1">
    <oc r="K100" t="inlineStr">
      <is>
        <t xml:space="preserve">1) 23.07.2013; не установлен;
2) 05.02.2018, не установлен;
3) 23.09.2020, не установлен;
4) 11.08.2016, не установлен;
6)  14.09.2018, не установлен;
7) 14.09.2018, не установлен;
8) 29.10.2021, не установлен;
9) 04.09.2017 не установлен
</t>
      </is>
    </oc>
    <nc r="K100" t="inlineStr">
      <is>
        <t xml:space="preserve">1) 23.07.2013; не установлен;
2) 05.02.2018, не установлен;
3) 23.09.2020, не установлен;
4) 11.08.2016, не установлен;
6)  14.09.2018, не установлен;
7) 14.09.2018, не установлен;
8) 29.10.2021, не установлен;
9) 04.09.2017 не установлен;
10) 01.01.2023 - не установлен;
</t>
      </is>
    </nc>
  </rcc>
  <rcc rId="544" sId="1">
    <oc r="J100" t="inlineStr">
      <is>
        <t xml:space="preserve">1) в целом; 
2) в  целом;
3) в целом;
4) в целом;
5) в целом;
6) в целом; 
7) в целом;
8) в целом;
9) в целом;
</t>
      </is>
    </oc>
    <nc r="J100" t="inlineStr">
      <is>
        <t xml:space="preserve">1) в целом; 
2) в  целом;
3) в целом;
4) в целом;
5) в целом;
6) в целом; 
7) в целом;
8) в целом;
9) в целом;
10) в целом
</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5" sId="1">
    <oc r="K101" t="inlineStr">
      <is>
        <t>1) 11.08.2016, не установлен;
2) 14.09.2018, не установлен;
3) 14.09.2018, не установлен;
4) 11.08.2016, не установлен;
5) 03.02.2021, не установлен;
6) 23.09.2020, не установлен;
7) 09.06.2021, не установлен;
8) 16.05.2022, не установлен;
9) 14.08.2024 - не установлен</t>
      </is>
    </oc>
    <nc r="K101" t="inlineStr">
      <is>
        <t>1) 11.08.2016, не установлен;
2) 14.09.2018, не установлен;
3) 14.09.2018, не установлен;
4) 11.08.2016, не установлен;
5) 03.02.2021, не установлен;
6) 23.09.2020, не установлен;
7) 09.06.2021, не установлен;
8) 16.05.2022, не установлен;
9) 14.08.2024 - не установлен;
10) 01.01.2023 - не установлен;</t>
      </is>
    </nc>
  </rcc>
  <rcc rId="546" sId="1">
    <oc r="J101" t="inlineStr">
      <is>
        <t xml:space="preserve">1) в целом; 
2) в целом;
3) в целом;
4) в целом;
5) в целом;
6) в целом;
7) в целом;
8) в целом;
9) в целом;
</t>
      </is>
    </oc>
    <nc r="J101" t="inlineStr">
      <is>
        <t xml:space="preserve">1) в целом; 
2) в целом;
3) в целом;
4) в целом;
5) в целом;
6) в целом;
7) в целом;
8) в целом;
9) в целом;
10) в целом
</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7" sId="1">
    <oc r="K104" t="inlineStr">
      <is>
        <t xml:space="preserve">1) 04.03.2010, не установлен;
2) 13.11.2014, не установлен;
3) 13.11.2014, не установлен;
4) 01.01.2016, не установлен;
5) 15.09.2017, не установлен;
6) 26.06.2020, не установлен;
7) 11.08.2016, не установлен;
8) 03.02.2021, не установлен;
9) 25.01.2023, не установлен;
10) 25.10.2023, не установлен;
11) 12.12.2023, не установлен;
12) 12.08.2024, не установлен;
13) 23.04.2024, не установлен;
14) 10.04.2024, не установлен
</t>
      </is>
    </oc>
    <nc r="K104" t="inlineStr">
      <is>
        <t xml:space="preserve">1) 04.03.2010, не установлен;
2) 13.11.2014, не установлен;
3) 13.11.2014, не установлен;
4) 01.01.2016, не установлен;
5) 15.09.2017, не установлен;
6) 26.06.2020, не установлен;
7) 11.08.2016, не установлен;
8) 03.02.2021, не установлен;
9) 25.01.2023, не установлен;
10) 25.10.2023, не установлен;
11) 12.12.2023, не установлен;
12) 12.08.2024, не установлен;
13) 23.04.2024, не установлен;
14) 10.04.2024, не установлен;
15) 01.01.2023 - не установлен;
</t>
      </is>
    </nc>
  </rcc>
  <rcc rId="548" sId="1">
    <oc r="J104" t="inlineStr">
      <is>
        <t xml:space="preserve">1) в целом; 
2) в целом;
3) в целом;
4) в целом;
5) в целом;
6) в целом;
7) в целом;
8) в целом;
9) в целом;
10) в целом;
11) в целом;
12) в целом;
13) в целом;
14) в целом
</t>
      </is>
    </oc>
    <nc r="J104" t="inlineStr">
      <is>
        <t xml:space="preserve">1) в целом; 
2) в целом;
3) в целом;
4) в целом;
5) в целом;
6) в целом;
7) в целом;
8) в целом;
9) в целом;
10) в целом;
11) в целом;
12) в целом;
13) в целом;
14) в целом;
15) в целом
</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3" numFmtId="4">
    <oc r="P206">
      <v>210069</v>
    </oc>
    <nc r="P206">
      <v>210345.3</v>
    </nc>
  </rcc>
  <rcc rId="390" sId="3" numFmtId="4">
    <nc r="P248">
      <v>344627.8</v>
    </nc>
  </rcc>
  <rcc rId="391" sId="3" numFmtId="4">
    <oc r="P142">
      <v>516760.2</v>
    </oc>
    <nc r="P142">
      <v>516760.3</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9" sId="1">
    <oc r="I108" t="inlineStr">
      <is>
        <t xml:space="preserve">5)Постановление администрации г. Тулы от 28.04.2017 № 1316
"Об утверждении Положения о материальном поощрении народных дружинников, принимающих участие в охране общественного порядка на территории муниципального образования город Тула";
6)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
</t>
      </is>
    </oc>
    <nc r="I108" t="inlineStr">
      <is>
        <t xml:space="preserve">6)Постановление администрации г. Тулы от 28.04.2017 № 1316
"Об утверждении Положения о материальном поощрении народных дружинников, принимающих участие в охране общественного порядка на территории муниципального образования город Тула";
7)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
</t>
      </is>
    </nc>
  </rcc>
  <rcc rId="550" sId="1">
    <oc r="K107" t="inlineStr">
      <is>
        <t>1) 08.08.2017, не установлен;
2) 31.07.2015 - не установлен;
3) 04.08.2015 - не установлен;
4) 16.01.2008 - не установлен;
5) 01.01.2017, не установлен;
6) 15.03.2023, не установлен</t>
      </is>
    </oc>
    <nc r="K107" t="inlineStr">
      <is>
        <t>1) 08.08.2017, не установлен;
2) 31.07.2015 - не установлен;
3) 04.08.2015 - не установлен;
4) 16.01.2008 - не установлен;
5) 01.01.2017, не установлен;
6) 15.03.2023, не установлен;
7) 01.01.2023 - не установлен;</t>
      </is>
    </nc>
  </rcc>
  <rcc rId="551" sId="1">
    <oc r="J107" t="inlineStr">
      <is>
        <t>1) в целом; 
2) в целом;
3) в целом;
4) в целом;
5) в целом;
6) в целом</t>
      </is>
    </oc>
    <nc r="J107" t="inlineStr">
      <is>
        <t>1) в целом; 
2) в целом;
3) в целом;
4) в целом;
5) в целом;
6) в целом;
7) в целом</t>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 sId="1">
    <oc r="K107" t="inlineStr">
      <is>
        <t>1) 08.08.2017, не установлен;
2) 31.07.2015 - не установлен;
3) 04.08.2015 - не установлен;
4) 16.01.2008 - не установлен;
5) 01.01.2017, не установлен;
6) 15.03.2023, не установлен;
7) 01.01.2023 - не установлен;</t>
      </is>
    </oc>
    <nc r="K107" t="inlineStr">
      <is>
        <t>1) 08.08.2017, не установлен;
2) 31.07.2015 - не установлен;
3) 04.08.2015 - не установлен;
4) 16.01.2008 - не установлен;
5) 01.01.2017, не установлен;
4) 01.01.2023 - не установлен;
7) 15.03.2023, не установлен;
8) 01.01.2023 - не установлен;</t>
      </is>
    </nc>
  </rcc>
  <rcc rId="553" sId="1">
    <oc r="J107" t="inlineStr">
      <is>
        <t>1) в целом; 
2) в целом;
3) в целом;
4) в целом;
5) в целом;
6) в целом;
7) в целом</t>
      </is>
    </oc>
    <nc r="J107" t="inlineStr">
      <is>
        <t>1) в целом; 
2) в целом;
3) в целом;
4) в целом;
5) в целом;
6) в целом;
7) в целом;
8) в целом</t>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4" sId="1">
    <oc r="I108" t="inlineStr">
      <is>
        <t xml:space="preserve">6)Постановление администрации г. Тулы от 28.04.2017 № 1316
"Об утверждении Положения о материальном поощрении народных дружинников, принимающих участие в охране общественного порядка на территории муниципального образования город Тула";
7)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
</t>
      </is>
    </oc>
    <nc r="I108" t="inlineStr">
      <is>
        <t xml:space="preserve">7)Постановление администрации г. Тулы от 28.04.2017 № 1316
"Об утверждении Положения о материальном поощрении народных дружинников, принимающих участие в охране общественного порядка на территории муниципального образования город Тула";
8)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
</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5" sId="1">
    <oc r="K134" t="inlineStr">
      <is>
        <t>1) 05.02.2018 - не установлен;
2) 15.06.2022 - не установлен</t>
      </is>
    </oc>
    <nc r="K134" t="inlineStr">
      <is>
        <t>1) 05.02.2018 - не установлен;
2) 15.06.2022 - не установлен;
3) 01.01.2023 - не установлен;</t>
      </is>
    </nc>
  </rcc>
  <rcc rId="556" sId="1">
    <oc r="J134" t="inlineStr">
      <is>
        <t xml:space="preserve">1) в целом;
2) в целом
</t>
      </is>
    </oc>
    <nc r="J134" t="inlineStr">
      <is>
        <t xml:space="preserve">1) в целом;
2) в целом;
3) в целом
</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7" sId="1">
    <oc r="J134" t="inlineStr">
      <is>
        <t xml:space="preserve">1) в целом;
2) в целом;
3) в целом
</t>
      </is>
    </oc>
    <nc r="J134" t="inlineStr">
      <is>
        <t xml:space="preserve">1) в целом;
2) в целом;
</t>
      </is>
    </nc>
  </rcc>
  <rcc rId="558" sId="1">
    <oc r="K134" t="inlineStr">
      <is>
        <t>1) 05.02.2018 - не установлен;
2) 15.06.2022 - не установлен;
3) 01.01.2023 - не установлен;</t>
      </is>
    </oc>
    <nc r="K134" t="inlineStr">
      <is>
        <t>1) 05.02.2018 - не установлен;
2) 01.01.2023 - не установлен;</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9" sId="1">
    <oc r="K137" t="inlineStr">
      <is>
        <t xml:space="preserve">1) 01.01.2011, не установлен; 
2)15.05.2015, не установлен;
3) 01.01.2016, не установлен;
4) 11.08.2016, не установлен;
5) 14.09.2018, не установлен;
6) 14.09.2018, не установлен;
7) 03.02.2021 , не установлен;
8) 17.02.2022 до 31.10.2036; 
9) 15.12.2022 до 30.07.2037 
</t>
      </is>
    </oc>
    <nc r="K137" t="inlineStr">
      <is>
        <t xml:space="preserve">1) 01.01.2011, не установлен; 
2)15.05.2015, не установлен;
3) 01.01.2016, не установлен;
4) 11.08.2016, не установлен;
5) 14.09.2018, не установлен;
6) 14.09.2018, не установлен;
7) 03.02.2021 , не установлен;
8) 17.02.2022 до 31.10.2036; 
9) 15.12.2022 до 30.07.2037;
10) 01.01.2023 - не установлен; 
</t>
      </is>
    </nc>
  </rcc>
  <rcc rId="560" sId="1">
    <oc r="J137" t="inlineStr">
      <is>
        <t xml:space="preserve">1) в целом; 
2) в целом;
3) в целом;
4) в целом; 
5) в целом;
6) в целом;
7) в целом; 
8) в целом;
9) в целом
</t>
      </is>
    </oc>
    <nc r="J137" t="inlineStr">
      <is>
        <t xml:space="preserve">1) в целом; 
2) в целом;
3) в целом;
4) в целом; 
5) в целом;
6) в целом;
7) в целом; 
8) в целом;
9) в целом;
10) в целом
</t>
      </is>
    </nc>
  </rcc>
  <rcc rId="561" sId="1">
    <oc r="K148" t="inlineStr">
      <is>
        <t>1) 11.08.2016, не установлен</t>
      </is>
    </oc>
    <nc r="K148" t="inlineStr">
      <is>
        <t>1) 11.08.2016, не установлен;
2) 01.01.2023 - не установлен;</t>
      </is>
    </nc>
  </rcc>
  <rcc rId="562" sId="1">
    <oc r="J148" t="inlineStr">
      <is>
        <t>1) в целом</t>
      </is>
    </oc>
    <nc r="J148" t="inlineStr">
      <is>
        <t>1) в целом;
4) 01.01.2023 - не установлен;</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 sId="1">
    <oc r="J148" t="inlineStr">
      <is>
        <t>1) в целом;
4) 01.01.2023 - не установлен;</t>
      </is>
    </oc>
    <nc r="J148" t="inlineStr">
      <is>
        <t>1) в целом;
2) 01.01.2023 - не установлен;</t>
      </is>
    </nc>
  </rcc>
  <rcc rId="564" sId="1">
    <oc r="K149" t="inlineStr">
      <is>
        <t xml:space="preserve">1) 01.01.2011, не установлен;
2) 01.01.2016, не установлен;
3) 27.09.2011, не установлен;
4) 16.01.2008, не установлен;
5) 11.08.2016, не установлен;
6) 14.09.2018, не установлен;
7) 14.09.2018, не установлен;
8) 03.02.2021, не установлен
</t>
      </is>
    </oc>
    <nc r="K149" t="inlineStr">
      <is>
        <t xml:space="preserve">1) 01.01.2011, не установлен;
2) 01.01.2016, не установлен;
3) 27.09.2011, не установлен;
4) 16.01.2008, не установлен;
5) 11.08.2016, не установлен;
6) 14.09.2018, не установлен;
7) 14.09.2018, не установлен;
8) 03.02.2021, не установлен;
9) 01.01.2023 - не установлен;
</t>
      </is>
    </nc>
  </rcc>
  <rcc rId="565" sId="1">
    <oc r="J149" t="inlineStr">
      <is>
        <t xml:space="preserve">1) в целом;
2) в целом;
3) в целом;
4) в  целом;
5) в  целом;
6) в  целом;
7) в целом;
8) в целом
</t>
      </is>
    </oc>
    <nc r="J149" t="inlineStr">
      <is>
        <t xml:space="preserve">1) в целом;
2) в целом;
3) в целом;
4) в  целом;
5) в  целом;
6) в  целом;
7) в целом;
8) в целом;
9) в целом
</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1">
    <oc r="K153" t="inlineStr">
      <is>
        <t>1) 05.02.2018 - не установлен
2)13.05.2024 - не установлен</t>
      </is>
    </oc>
    <nc r="K153" t="inlineStr">
      <is>
        <t>1) 05.02.2018 - не установлен
2)13.05.2024 - не установлен
3) 01.01.2023 - не установлен;</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7" sId="1">
    <oc r="J153" t="inlineStr">
      <is>
        <t xml:space="preserve">1) в целом;
2) в целом;
</t>
      </is>
    </oc>
    <nc r="J153" t="inlineStr">
      <is>
        <t xml:space="preserve">1) в целом;
2) в целом;
3) в целом
</t>
      </is>
    </nc>
  </rcc>
  <rcc rId="568" sId="1">
    <oc r="K156" t="inlineStr">
      <is>
        <t>1) 31.12.2009, не установлен;
2) 05.02.2018, не установлен</t>
      </is>
    </oc>
    <nc r="K156" t="inlineStr">
      <is>
        <t>1) 31.12.2009, не установлен;
2) 05.02.2018, не установлен;
3) 01.01.2023 - не установлен;</t>
      </is>
    </nc>
  </rcc>
  <rcv guid="{764DF73A-B6FF-4AFE-808E-BED8B7CDFEFB}" action="delete"/>
  <rdn rId="0" localSheetId="1" customView="1" name="Z_764DF73A_B6FF_4AFE_808E_BED8B7CDFEFB_.wvu.FilterData" hidden="1" oldHidden="1">
    <formula>СВОД!$L$10:$S$349</formula>
    <oldFormula>СВОД!$L$10:$S$349</oldFormula>
  </rdn>
  <rdn rId="0" localSheetId="3" customView="1" name="Z_764DF73A_B6FF_4AFE_808E_BED8B7CDFEFB_.wvu.FilterData" hidden="1" oldHidden="1">
    <formula>соцсфера!$A$13:$S$349</formula>
    <oldFormula>соцсфера!$A$13:$S$349</oldFormula>
  </rdn>
  <rdn rId="0" localSheetId="4" customView="1" name="Z_764DF73A_B6FF_4AFE_808E_BED8B7CDFEFB_.wvu.FilterData" hidden="1" oldHidden="1">
    <formula>ФМХ!$A$9:$U$349</formula>
    <oldFormula>ФМХ!$A$9:$U$349</oldFormula>
  </rdn>
  <rcv guid="{764DF73A-B6FF-4AFE-808E-BED8B7CDFEFB}"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2" sId="1">
    <oc r="J156" t="inlineStr">
      <is>
        <t>1) в целом;
2) в целом</t>
      </is>
    </oc>
    <nc r="J156" t="inlineStr">
      <is>
        <t>1) в целом;
2) в целом;
3) в целом</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 sId="3">
    <oc r="N302">
      <f>N303+N304+N305+N306+N307+N308+N316+N319+N323+N324+N325+N328+N330+N332+N335+N337</f>
    </oc>
    <nc r="N302">
      <f>N303+N304+N305+N306+N307+N308+N316+N319+N323+N324+N325+N328+N330+N332+N335+N337</f>
    </nc>
  </rcc>
  <rcc rId="393" sId="3">
    <oc r="O302">
      <f>O303+O304+O305+O306+O307+O308+O316+O319+O323+O324+O325+O328+O330+O332+O335+O337</f>
    </oc>
    <nc r="O302">
      <f>O303+O304+O305+O306+O307+O308+O316+O319+O323+O324+O325+O328+O330+O332+O335+O337</f>
    </nc>
  </rcc>
  <rcc rId="394" sId="3" numFmtId="4">
    <oc r="N138">
      <v>1130232.3</v>
    </oc>
    <nc r="N138">
      <v>1116029.3999999999</v>
    </nc>
  </rcc>
  <rcc rId="395" sId="3" numFmtId="4">
    <oc r="O138">
      <v>1127348.1000000001</v>
    </oc>
    <nc r="O138">
      <v>1113150.8999999999</v>
    </nc>
  </rcc>
  <rcc rId="396" sId="3">
    <oc r="N40">
      <f>N79+N236+N260+N309+N317+N320+N337</f>
    </oc>
    <nc r="N40">
      <f>N79+N236+N260+N309+N317+N320+N337</f>
    </nc>
  </rcc>
  <rcc rId="397" sId="3">
    <oc r="O40">
      <f>O79+O236+O260+O309+O317+O320+O337</f>
    </oc>
    <nc r="O40">
      <f>O79+O236+O260+O309+O317+O320+O337</f>
    </nc>
  </rcc>
  <rcc rId="398" sId="3" numFmtId="4">
    <nc r="N338">
      <v>14202.9</v>
    </nc>
  </rcc>
  <rcc rId="399" sId="3" numFmtId="4">
    <nc r="O338">
      <v>14197.2</v>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3" sId="1">
    <oc r="K161" t="inlineStr">
      <is>
        <t>1) 16.01.2008, не установлен;
2) 17.03.2017, не установлен;
3) 27.06.2017, не установлен;
4) 05.02.2018 - не установлен;
5) 23.09.2020, не установлен;
6) 01.01.2023, не установлен</t>
      </is>
    </oc>
    <nc r="K161" t="inlineStr">
      <is>
        <t>1) 16.01.2008, не установлен;
2) 17.03.2017, не установлен;
3) 27.06.2017, не установлен;
4) 05.02.2018 - не установлен;
5) 23.09.2020, не установлен;
6) 01.01.2023, не установлен;
7) 01.01.2023 - не установлен;</t>
      </is>
    </nc>
  </rcc>
  <rcc rId="574" sId="1">
    <oc r="J161" t="inlineStr">
      <is>
        <t xml:space="preserve">1) в целом;
2) в целом;
3) в целом;
4) в целом;
5) в целом;
6) в целом                            
</t>
      </is>
    </oc>
    <nc r="J161" t="inlineStr">
      <is>
        <t xml:space="preserve">1) в целом;
2) в целом;
3) в целом;
4) в целом;
5) в целом;
6) в целом;
7) в целом                           
</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5" sId="1">
    <oc r="K165" t="inlineStr">
      <is>
        <t xml:space="preserve"> 1) 01.01.2017 - не установлен;
2) 24.02.2021 - не установлен</t>
      </is>
    </oc>
    <nc r="K165" t="inlineStr">
      <is>
        <t xml:space="preserve"> 1) 01.01.2017 - не установлен;
2) 24.02.2021 - не установлен;
3) 01.01.2023 - не установлен;</t>
      </is>
    </nc>
  </rcc>
  <rcc rId="576" sId="1">
    <oc r="J165" t="inlineStr">
      <is>
        <t>1) в целом;
2) в целом</t>
      </is>
    </oc>
    <nc r="J165" t="inlineStr">
      <is>
        <t>1) в целом;
2) в целом;
3) в целом</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7" sId="1">
    <oc r="K231" t="inlineStr">
      <is>
        <t>1) 16.01.2008, не установлен;
2) 12.12.2015,не установлен</t>
      </is>
    </oc>
    <nc r="K231" t="inlineStr">
      <is>
        <t>1) 16.01.2008, не установлен;
2) 12.12.2015,не установлен;
3) 01.01.2023 - не установлен;</t>
      </is>
    </nc>
  </rcc>
  <rcc rId="578" sId="1">
    <oc r="J231" t="inlineStr">
      <is>
        <t>1) в целом;
2) п.20 
приложения</t>
      </is>
    </oc>
    <nc r="J231" t="inlineStr">
      <is>
        <t>1) в целом;
2) п.20 приложения;
3) в целом</t>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9" sId="1">
    <oc r="K287" t="inlineStr">
      <is>
        <t>1) 29.03.2023, не установлен</t>
      </is>
    </oc>
    <nc r="K287" t="inlineStr">
      <is>
        <t>1) 29.03.2023, не установлен
2) 01.01.2023 - не установлен;</t>
      </is>
    </nc>
  </rcc>
  <rcc rId="580" sId="1">
    <oc r="J287" t="inlineStr">
      <is>
        <t xml:space="preserve">1)в целом;
</t>
      </is>
    </oc>
    <nc r="J287" t="inlineStr">
      <is>
        <t xml:space="preserve">1)в целом;
2) в целом
</t>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70634B-EDC8-47B1-B961-1E562EDF2753}" action="delete"/>
  <rdn rId="0" localSheetId="1" customView="1" name="Z_6570634B_EDC8_47B1_B961_1E562EDF2753_.wvu.PrintArea" hidden="1" oldHidden="1">
    <formula>СВОД!$A$1:$S$377</formula>
    <oldFormula>СВОД!$A$1:$S$377</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СВОД!$L$10:$S$349</formula>
    <oldFormula>СВОД!$L$10:$S$349</oldFormula>
  </rdn>
  <rdn rId="0" localSheetId="3" customView="1" name="Z_6570634B_EDC8_47B1_B961_1E562EDF2753_.wvu.FilterData" hidden="1" oldHidden="1">
    <formula>соцсфера!$A$13:$S$349</formula>
    <oldFormula>соцсфера!$A$13:$S$349</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ФМХ!$A$9:$U$349</formula>
    <oldFormula>ФМХ!$A$9:$U$349</oldFormula>
  </rdn>
  <rcv guid="{6570634B-EDC8-47B1-B961-1E562EDF2753}"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7" sId="1">
    <oc r="A356" t="inlineStr">
      <is>
        <t>Начальник финансового управления администрации города Тулы</t>
      </is>
    </oc>
    <nc r="A356"/>
  </rcc>
  <rcc rId="588" sId="1">
    <oc r="G356" t="inlineStr">
      <is>
        <t>Э.Р. Чубуева</t>
      </is>
    </oc>
    <nc r="G356"/>
  </rcc>
  <rcc rId="589" sId="1">
    <oc r="A363" t="inlineStr">
      <is>
        <t>Исполнители:</t>
      </is>
    </oc>
    <nc r="A363"/>
  </rcc>
  <rcc rId="590" sId="1">
    <oc r="A365" t="inlineStr">
      <is>
        <t xml:space="preserve">Морозова С.А. </t>
      </is>
    </oc>
    <nc r="A365"/>
  </rcc>
  <rcc rId="591" sId="1">
    <oc r="A366" t="inlineStr">
      <is>
        <t xml:space="preserve">финансовое управление, заместитель начальника отдела </t>
      </is>
    </oc>
    <nc r="A366"/>
  </rcc>
  <rcc rId="592" sId="1">
    <oc r="A367" t="inlineStr">
      <is>
        <t>финансирования социальной сферы и органов местного самоуправления</t>
      </is>
    </oc>
    <nc r="A367"/>
  </rcc>
  <rcc rId="593" sId="1">
    <oc r="A368" t="inlineStr">
      <is>
        <t>тел. (4872) 36-76-54 MorozovaSA@cityadm.tula.ru</t>
      </is>
    </oc>
    <nc r="A368"/>
  </rcc>
  <rcc rId="594" sId="1">
    <oc r="A370" t="inlineStr">
      <is>
        <t>Лялина Н.А.</t>
      </is>
    </oc>
    <nc r="A370"/>
  </rcc>
  <rcc rId="595" sId="1">
    <oc r="A371" t="inlineStr">
      <is>
        <t xml:space="preserve">финансовое управление, консультант отдела </t>
      </is>
    </oc>
    <nc r="A371"/>
  </rcc>
  <rcc rId="596" sId="1">
    <oc r="A372" t="inlineStr">
      <is>
        <t>финансирования городского хозяйства и благоустройства</t>
      </is>
    </oc>
    <nc r="A372"/>
  </rcc>
  <rcc rId="597" sId="1">
    <oc r="A373" t="inlineStr">
      <is>
        <t>тел. (4872) 30-78-73 LyalinaNA@cityadm.tula.ru</t>
      </is>
    </oc>
    <nc r="A373"/>
  </rcc>
  <rcc rId="598" sId="1">
    <oc r="A375" t="inlineStr">
      <is>
        <t>Казакова И.А.</t>
      </is>
    </oc>
    <nc r="A375"/>
  </rcc>
  <rcc rId="599" sId="1">
    <oc r="A376" t="inlineStr">
      <is>
        <t xml:space="preserve">финансовое управление, главный специалист бюджетного отдела </t>
      </is>
    </oc>
    <nc r="A376"/>
  </rcc>
  <rcc rId="600" sId="1">
    <oc r="A377" t="inlineStr">
      <is>
        <t>тел. (4872) 36-63-68 KazakovaIA@cityadm.tula.ru</t>
      </is>
    </oc>
    <nc r="A377"/>
  </rcc>
  <rcv guid="{6570634B-EDC8-47B1-B961-1E562EDF2753}" action="delete"/>
  <rdn rId="0" localSheetId="1" customView="1" name="Z_6570634B_EDC8_47B1_B961_1E562EDF2753_.wvu.PrintArea" hidden="1" oldHidden="1">
    <formula>СВОД!$A$1:$S$377</formula>
    <oldFormula>СВОД!$A$1:$S$377</oldFormula>
  </rdn>
  <rdn rId="0" localSheetId="1" customView="1" name="Z_6570634B_EDC8_47B1_B961_1E562EDF2753_.wvu.PrintTitles" hidden="1" oldHidden="1">
    <formula>СВОД!$5:$10</formula>
    <oldFormula>СВОД!$5:$10</oldFormula>
  </rdn>
  <rdn rId="0" localSheetId="1" customView="1" name="Z_6570634B_EDC8_47B1_B961_1E562EDF2753_.wvu.FilterData" hidden="1" oldHidden="1">
    <formula>СВОД!$L$10:$S$349</formula>
    <oldFormula>СВОД!$L$10:$S$349</oldFormula>
  </rdn>
  <rdn rId="0" localSheetId="3" customView="1" name="Z_6570634B_EDC8_47B1_B961_1E562EDF2753_.wvu.FilterData" hidden="1" oldHidden="1">
    <formula>соцсфера!$A$13:$S$349</formula>
    <oldFormula>соцсфера!$A$13:$S$349</oldFormula>
  </rdn>
  <rdn rId="0" localSheetId="4" customView="1" name="Z_6570634B_EDC8_47B1_B961_1E562EDF2753_.wvu.Cols" hidden="1" oldHidden="1">
    <formula>ФМХ!$D:$K</formula>
    <oldFormula>ФМХ!$D:$K</oldFormula>
  </rdn>
  <rdn rId="0" localSheetId="4" customView="1" name="Z_6570634B_EDC8_47B1_B961_1E562EDF2753_.wvu.FilterData" hidden="1" oldHidden="1">
    <formula>ФМХ!$A$9:$U$349</formula>
    <oldFormula>ФМХ!$A$9:$U$349</oldFormula>
  </rdn>
  <rcv guid="{6570634B-EDC8-47B1-B961-1E562EDF2753}"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7" sId="1" numFmtId="4">
    <oc r="N11">
      <f>SUM(N13:N57)</f>
    </oc>
    <nc r="N11">
      <v>28292326.899999999</v>
    </nc>
  </rcc>
  <rcc rId="608" sId="1" numFmtId="4">
    <oc r="O11">
      <f>SUM(O13:O57)</f>
    </oc>
    <nc r="O11">
      <v>27495055.199999999</v>
    </nc>
  </rcc>
  <rcc rId="609" sId="1" numFmtId="4">
    <oc r="P11">
      <f>SUM(P13:P57)</f>
    </oc>
    <nc r="P11">
      <v>36350507.399999999</v>
    </nc>
  </rcc>
  <rcc rId="610" sId="1" numFmtId="4">
    <oc r="Q11">
      <f>SUM(Q13:Q57)</f>
    </oc>
    <nc r="Q11">
      <v>35068722.600000001</v>
    </nc>
  </rcc>
  <rcc rId="611" sId="1" numFmtId="4">
    <oc r="R11">
      <f>SUM(R13:R57)</f>
    </oc>
    <nc r="R11">
      <v>33954320.199999996</v>
    </nc>
  </rcc>
  <rcc rId="612" sId="1" numFmtId="4">
    <oc r="S11">
      <f>SUM(S13:S57)</f>
    </oc>
    <nc r="S11">
      <v>35025195.099999994</v>
    </nc>
  </rcc>
  <rcc rId="613" sId="1" numFmtId="4">
    <oc r="N13">
      <f>N201</f>
    </oc>
    <nc r="N13">
      <v>3971</v>
    </nc>
  </rcc>
  <rcc rId="614" sId="1" numFmtId="4">
    <oc r="O13">
      <f>O201</f>
    </oc>
    <nc r="O13">
      <v>3854</v>
    </nc>
  </rcc>
  <rcc rId="615" sId="1" numFmtId="4">
    <oc r="P13">
      <f>P201</f>
    </oc>
    <nc r="P13">
      <v>4191.3999999999996</v>
    </nc>
  </rcc>
  <rcc rId="616" sId="1" numFmtId="4">
    <oc r="Q13">
      <f>Q201</f>
    </oc>
    <nc r="Q13">
      <v>0</v>
    </nc>
  </rcc>
  <rcc rId="617" sId="1" numFmtId="4">
    <oc r="R13">
      <f>R201</f>
    </oc>
    <nc r="R13">
      <v>0</v>
    </nc>
  </rcc>
  <rcc rId="618" sId="1" numFmtId="4">
    <oc r="S13">
      <f>S201</f>
    </oc>
    <nc r="S13">
      <v>0</v>
    </nc>
  </rcc>
  <rcc rId="619" sId="1" numFmtId="4">
    <oc r="N14">
      <f>N202+N244</f>
    </oc>
    <nc r="N14">
      <v>181749.2</v>
    </nc>
  </rcc>
  <rcc rId="620" sId="1" numFmtId="4">
    <oc r="O14">
      <f>O202+O244</f>
    </oc>
    <nc r="O14">
      <v>179246</v>
    </nc>
  </rcc>
  <rcc rId="621" sId="1" numFmtId="4">
    <oc r="P14">
      <f>P202+P244</f>
    </oc>
    <nc r="P14">
      <v>189133.5</v>
    </nc>
  </rcc>
  <rcc rId="622" sId="1" numFmtId="4">
    <oc r="Q14">
      <f>Q202+Q244</f>
    </oc>
    <nc r="Q14">
      <v>208400</v>
    </nc>
  </rcc>
  <rcc rId="623" sId="1" numFmtId="4">
    <oc r="R14">
      <f>R202+R244</f>
    </oc>
    <nc r="R14">
      <v>215626.8</v>
    </nc>
  </rcc>
  <rcc rId="624" sId="1" numFmtId="4">
    <oc r="S14">
      <f>S202+S244</f>
    </oc>
    <nc r="S14">
      <v>219637.5</v>
    </nc>
  </rcc>
  <rcc rId="625" sId="1" numFmtId="4">
    <oc r="N15">
      <f>N59+N222+N245</f>
    </oc>
    <nc r="N15">
      <v>601540.9</v>
    </nc>
  </rcc>
  <rcc rId="626" sId="1" numFmtId="4">
    <oc r="O15">
      <f>O59+O222+O245</f>
    </oc>
    <nc r="O15">
      <v>595246.30000000005</v>
    </nc>
  </rcc>
  <rcc rId="627" sId="1" numFmtId="4">
    <oc r="P15">
      <f>P59+P222+P245</f>
    </oc>
    <nc r="P15">
      <v>673078.8</v>
    </nc>
  </rcc>
  <rcc rId="628" sId="1" numFmtId="4">
    <oc r="Q15">
      <f>Q59+Q222+Q245</f>
    </oc>
    <nc r="Q15">
      <v>709167.6</v>
    </nc>
  </rcc>
  <rcc rId="629" sId="1" numFmtId="4">
    <oc r="R15">
      <f>R59+R222+R245</f>
    </oc>
    <nc r="R15">
      <v>742530.7</v>
    </nc>
  </rcc>
  <rcc rId="630" sId="1" numFmtId="4">
    <oc r="S15">
      <f>S59+S222+S245</f>
    </oc>
    <nc r="S15">
      <v>767348.8</v>
    </nc>
  </rcc>
  <rcc rId="631" sId="1" numFmtId="4">
    <oc r="N16">
      <f>N303</f>
    </oc>
    <nc r="N16">
      <v>72.599999999999994</v>
    </nc>
  </rcc>
  <rcc rId="632" sId="1" numFmtId="4">
    <oc r="O16">
      <f>O303</f>
    </oc>
    <nc r="O16">
      <v>68.900000000000006</v>
    </nc>
  </rcc>
  <rcc rId="633" sId="1" numFmtId="4">
    <oc r="P16">
      <f>P303</f>
    </oc>
    <nc r="P16">
      <v>314.3</v>
    </nc>
  </rcc>
  <rcc rId="634" sId="1" numFmtId="4">
    <oc r="Q16">
      <f>Q303</f>
    </oc>
    <nc r="Q16">
      <v>322.60000000000002</v>
    </nc>
  </rcc>
  <rcc rId="635" sId="1" numFmtId="4">
    <oc r="R16">
      <f>R303</f>
    </oc>
    <nc r="R16">
      <v>2200.9</v>
    </nc>
  </rcc>
  <rcc rId="636" sId="1" numFmtId="4">
    <oc r="S16">
      <f>S303</f>
    </oc>
    <nc r="S16">
      <v>320.60000000000002</v>
    </nc>
  </rcc>
  <rcc rId="637" sId="1" numFmtId="4">
    <oc r="N17">
      <f>N60+N223+N246</f>
    </oc>
    <nc r="N17">
      <v>111069.3</v>
    </nc>
  </rcc>
  <rcc rId="638" sId="1" numFmtId="4">
    <oc r="O17">
      <f>O60+O223+O246</f>
    </oc>
    <nc r="O17">
      <v>108889.3</v>
    </nc>
  </rcc>
  <rcc rId="639" sId="1" numFmtId="4">
    <oc r="P17">
      <f>P60+P223+P246</f>
    </oc>
    <nc r="P17">
      <v>121232.1</v>
    </nc>
  </rcc>
  <rcc rId="640" sId="1" numFmtId="4">
    <oc r="Q17">
      <f>Q60+Q223+Q246</f>
    </oc>
    <nc r="Q17">
      <v>123249.1</v>
    </nc>
  </rcc>
  <rcc rId="641" sId="1" numFmtId="4">
    <oc r="R17">
      <f>R60+R223+R246</f>
    </oc>
    <nc r="R17">
      <v>127431.7</v>
    </nc>
  </rcc>
  <rcc rId="642" sId="1" numFmtId="4">
    <oc r="S17">
      <f>S60+S223+S246</f>
    </oc>
    <nc r="S17">
      <v>131949</v>
    </nc>
  </rcc>
  <rcc rId="643" sId="1" numFmtId="4">
    <oc r="N18">
      <f>N216</f>
    </oc>
    <nc r="N18">
      <v>0</v>
    </nc>
  </rcc>
  <rcc rId="644" sId="1" numFmtId="4">
    <oc r="O18">
      <f>O216</f>
    </oc>
    <nc r="O18">
      <v>0</v>
    </nc>
  </rcc>
  <rcc rId="645" sId="1" numFmtId="4">
    <oc r="P18">
      <f>P216</f>
    </oc>
    <nc r="P18">
      <v>57699</v>
    </nc>
  </rcc>
  <rcc rId="646" sId="1" numFmtId="4">
    <oc r="Q18">
      <f>Q216</f>
    </oc>
    <nc r="Q18">
      <v>0</v>
    </nc>
  </rcc>
  <rcc rId="647" sId="1" numFmtId="4">
    <oc r="R18">
      <f>R216</f>
    </oc>
    <nc r="R18">
      <v>0</v>
    </nc>
  </rcc>
  <rcc rId="648" sId="1" numFmtId="4">
    <oc r="S18">
      <f>S216</f>
    </oc>
    <nc r="S18">
      <v>0</v>
    </nc>
  </rcc>
  <rcc rId="649" sId="1" numFmtId="4">
    <oc r="N19">
      <f>N61+N247</f>
    </oc>
    <nc r="N19">
      <v>70218.2</v>
    </nc>
  </rcc>
  <rcc rId="650" sId="1" numFmtId="4">
    <oc r="O19">
      <f>O61+O247</f>
    </oc>
    <nc r="O19">
      <v>0</v>
    </nc>
  </rcc>
  <rcc rId="651" sId="1" numFmtId="4">
    <oc r="P19">
      <f>P61+P247</f>
    </oc>
    <nc r="P19">
      <v>108100.2</v>
    </nc>
  </rcc>
  <rcc rId="652" sId="1" numFmtId="4">
    <oc r="Q19">
      <f>Q61+Q247</f>
    </oc>
    <nc r="Q19">
      <v>865915.7</v>
    </nc>
  </rcc>
  <rcc rId="653" sId="1" numFmtId="4">
    <oc r="R19">
      <f>R61+R247</f>
    </oc>
    <nc r="R19">
      <v>564376.30000000005</v>
    </nc>
  </rcc>
  <rcc rId="654" sId="1" numFmtId="4">
    <oc r="S19">
      <f>S61+S247</f>
    </oc>
    <nc r="S19">
      <v>1008702.6</v>
    </nc>
  </rcc>
  <rcc rId="655" sId="1" numFmtId="4">
    <oc r="N20">
      <f>N62+N203+N206+N224+N232+N248+N304+N329+N341</f>
    </oc>
    <nc r="N20">
      <v>652014.89999999991</v>
    </nc>
  </rcc>
  <rcc rId="656" sId="1" numFmtId="4">
    <oc r="O20">
      <f>O62+O203+O206+O224+O232+O248+O304+O329+O341</f>
    </oc>
    <nc r="O20">
      <v>605930</v>
    </nc>
  </rcc>
  <rcc rId="657" sId="1" numFmtId="4">
    <oc r="P20">
      <f>P62+P203+P206+P224+P232+P248+P304+P329+P341</f>
    </oc>
    <nc r="P20">
      <v>774286.8</v>
    </nc>
  </rcc>
  <rcc rId="658" sId="1" numFmtId="4">
    <oc r="Q20">
      <f>Q62+Q203+Q206+Q224+Q232+Q248+Q304+Q329+Q341</f>
    </oc>
    <nc r="Q20">
      <v>938474.9</v>
    </nc>
  </rcc>
  <rcc rId="659" sId="1" numFmtId="4">
    <oc r="R20">
      <f>R62+R203+R206+R224+R232+R248+R304+R329+R341</f>
    </oc>
    <nc r="R20">
      <v>783218.5</v>
    </nc>
  </rcc>
  <rcc rId="660" sId="1" numFmtId="4">
    <oc r="S20">
      <f>S62+S203+S206+S224+S232+S248+S304+S329+S341</f>
    </oc>
    <nc r="S20">
      <v>810617.4</v>
    </nc>
  </rcc>
  <rcc rId="661" sId="1" numFmtId="4">
    <oc r="N21">
      <f>N249</f>
    </oc>
    <nc r="N21">
      <v>14522.7</v>
    </nc>
  </rcc>
  <rcc rId="662" sId="1" numFmtId="4">
    <oc r="O21">
      <f>O249</f>
    </oc>
    <nc r="O21">
      <v>14521.6</v>
    </nc>
  </rcc>
  <rcc rId="663" sId="1" numFmtId="4">
    <oc r="P21">
      <f>P249</f>
    </oc>
    <nc r="P21">
      <v>19106.400000000001</v>
    </nc>
  </rcc>
  <rcc rId="664" sId="1" numFmtId="4">
    <oc r="Q21">
      <f>Q249</f>
    </oc>
    <nc r="Q21">
      <v>0</v>
    </nc>
  </rcc>
  <rcc rId="665" sId="1" numFmtId="4">
    <oc r="R21">
      <f>R249</f>
    </oc>
    <nc r="R21">
      <v>0</v>
    </nc>
  </rcc>
  <rcc rId="666" sId="1" numFmtId="4">
    <oc r="S21">
      <f>S249</f>
    </oc>
    <nc r="S21">
      <v>0</v>
    </nc>
  </rcc>
  <rcc rId="667" sId="1" numFmtId="4">
    <oc r="N22">
      <f>N63</f>
    </oc>
    <nc r="N22">
      <v>0</v>
    </nc>
  </rcc>
  <rcc rId="668" sId="1" numFmtId="4">
    <oc r="O22">
      <f>O63</f>
    </oc>
    <nc r="O22">
      <v>0</v>
    </nc>
  </rcc>
  <rcc rId="669" sId="1" numFmtId="4">
    <oc r="P22">
      <f>P63</f>
    </oc>
    <nc r="P22">
      <v>0</v>
    </nc>
  </rcc>
  <rcc rId="670" sId="1" numFmtId="4">
    <oc r="Q22">
      <f>Q63</f>
    </oc>
    <nc r="Q22">
      <v>0</v>
    </nc>
  </rcc>
  <rcc rId="671" sId="1" numFmtId="4">
    <oc r="R22">
      <f>R63</f>
    </oc>
    <nc r="R22">
      <v>0</v>
    </nc>
  </rcc>
  <rcc rId="672" sId="1" numFmtId="4">
    <oc r="S22">
      <f>S63</f>
    </oc>
    <nc r="S22">
      <v>0</v>
    </nc>
  </rcc>
  <rcc rId="673" sId="1" numFmtId="4">
    <oc r="N23">
      <f>N250+N342</f>
    </oc>
    <nc r="N23">
      <v>0</v>
    </nc>
  </rcc>
  <rcc rId="674" sId="1" numFmtId="4">
    <oc r="O23">
      <f>O250+O342</f>
    </oc>
    <nc r="O23">
      <v>0</v>
    </nc>
  </rcc>
  <rcc rId="675" sId="1" numFmtId="4">
    <oc r="P23">
      <f>P250+P342</f>
    </oc>
    <nc r="P23">
      <v>0</v>
    </nc>
  </rcc>
  <rcc rId="676" sId="1" numFmtId="4">
    <oc r="Q23">
      <f>Q250+Q342</f>
    </oc>
    <nc r="Q23">
      <v>0</v>
    </nc>
  </rcc>
  <rcc rId="677" sId="1" numFmtId="4">
    <oc r="R23">
      <f>R250+R342</f>
    </oc>
    <nc r="R23">
      <v>0</v>
    </nc>
  </rcc>
  <rcc rId="678" sId="1" numFmtId="4">
    <oc r="S23">
      <f>S250+S342</f>
    </oc>
    <nc r="S23">
      <v>0</v>
    </nc>
  </rcc>
  <rcc rId="679" sId="1" numFmtId="4">
    <oc r="N24">
      <f>N64+N233</f>
    </oc>
    <nc r="N24">
      <v>3709.8</v>
    </nc>
  </rcc>
  <rcc rId="680" sId="1" numFmtId="4">
    <oc r="O24">
      <f>O64+O233</f>
    </oc>
    <nc r="O24">
      <v>3709.7</v>
    </nc>
  </rcc>
  <rcc rId="681" sId="1" numFmtId="4">
    <oc r="P24">
      <f>P64+P233</f>
    </oc>
    <nc r="P24">
      <v>16588.599999999999</v>
    </nc>
  </rcc>
  <rcc rId="682" sId="1" numFmtId="4">
    <oc r="Q24">
      <f>Q64+Q233</f>
    </oc>
    <nc r="Q24">
      <v>55387.4</v>
    </nc>
  </rcc>
  <rcc rId="683" sId="1" numFmtId="4">
    <oc r="R24">
      <f>R64+R233</f>
    </oc>
    <nc r="R24">
      <v>55110.8</v>
    </nc>
  </rcc>
  <rcc rId="684" sId="1" numFmtId="4">
    <oc r="S24">
      <f>S64+S233</f>
    </oc>
    <nc r="S24">
      <v>54632.6</v>
    </nc>
  </rcc>
  <rcc rId="685" sId="1" numFmtId="4">
    <oc r="N25">
      <f>N65</f>
    </oc>
    <nc r="N25">
      <v>179178.7</v>
    </nc>
  </rcc>
  <rcc rId="686" sId="1" numFmtId="4">
    <oc r="O25">
      <f>O65</f>
    </oc>
    <nc r="O25">
      <v>176514.9</v>
    </nc>
  </rcc>
  <rcc rId="687" sId="1" numFmtId="4">
    <oc r="P25">
      <f>P65</f>
    </oc>
    <nc r="P25">
      <v>198821.1</v>
    </nc>
  </rcc>
  <rcc rId="688" sId="1" numFmtId="4">
    <oc r="Q25">
      <f>Q65</f>
    </oc>
    <nc r="Q25">
      <v>216458.19999999998</v>
    </nc>
  </rcc>
  <rcc rId="689" sId="1" numFmtId="4">
    <oc r="R25">
      <f>R65</f>
    </oc>
    <nc r="R25">
      <v>233135.19999999998</v>
    </nc>
  </rcc>
  <rcc rId="690" sId="1" numFmtId="4">
    <oc r="S25">
      <f>S65</f>
    </oc>
    <nc r="S25">
      <v>245231.19999999998</v>
    </nc>
  </rcc>
  <rcc rId="691" sId="1" numFmtId="4">
    <oc r="N26">
      <f>N66</f>
    </oc>
    <nc r="N26">
      <v>4730</v>
    </nc>
  </rcc>
  <rcc rId="692" sId="1" numFmtId="4">
    <oc r="O26">
      <f>O66</f>
    </oc>
    <nc r="O26">
      <v>4702.8999999999996</v>
    </nc>
  </rcc>
  <rcc rId="693" sId="1" numFmtId="4">
    <oc r="P26">
      <f>P66</f>
    </oc>
    <nc r="P26">
      <v>44802.299999999996</v>
    </nc>
  </rcc>
  <rcc rId="694" sId="1" numFmtId="4">
    <oc r="Q26">
      <f>Q66</f>
    </oc>
    <nc r="Q26">
      <v>81549.5</v>
    </nc>
  </rcc>
  <rcc rId="695" sId="1" numFmtId="4">
    <oc r="R26">
      <f>R66</f>
    </oc>
    <nc r="R26">
      <v>60420</v>
    </nc>
  </rcc>
  <rcc rId="696" sId="1" numFmtId="4">
    <oc r="S26">
      <f>S66</f>
    </oc>
    <nc r="S26">
      <v>60420.100000000006</v>
    </nc>
  </rcc>
  <rcc rId="697" sId="1" numFmtId="4">
    <oc r="N27">
      <f>N251</f>
    </oc>
    <nc r="N27">
      <v>10023.5</v>
    </nc>
  </rcc>
  <rcc rId="698" sId="1" numFmtId="4">
    <oc r="O27">
      <f>O251</f>
    </oc>
    <nc r="O27">
      <v>10023.5</v>
    </nc>
  </rcc>
  <rcc rId="699" sId="1" numFmtId="4">
    <oc r="P27">
      <f>P251</f>
    </oc>
    <nc r="P27">
      <v>14239.1</v>
    </nc>
  </rcc>
  <rcc rId="700" sId="1" numFmtId="4">
    <oc r="Q27">
      <f>Q251</f>
    </oc>
    <nc r="Q27">
      <v>16855.599999999999</v>
    </nc>
  </rcc>
  <rcc rId="701" sId="1" numFmtId="4">
    <oc r="R27">
      <f>R251</f>
    </oc>
    <nc r="R27">
      <v>16334.2</v>
    </nc>
  </rcc>
  <rcc rId="702" sId="1" numFmtId="4">
    <oc r="S27">
      <f>S251</f>
    </oc>
    <nc r="S27">
      <v>16281.1</v>
    </nc>
  </rcc>
  <rcc rId="703" sId="1" numFmtId="4">
    <oc r="N28">
      <f>N324+N343+N287+N67</f>
    </oc>
    <nc r="N28">
      <v>43992.100000000006</v>
    </nc>
  </rcc>
  <rcc rId="704" sId="1" numFmtId="4">
    <oc r="O28">
      <f>O324+O343+O287+O67</f>
    </oc>
    <nc r="O28">
      <v>42996.2</v>
    </nc>
  </rcc>
  <rcc rId="705" sId="1" numFmtId="4">
    <oc r="P28">
      <f>P324+P343+P287+P67</f>
    </oc>
    <nc r="P28">
      <v>66085.600000000006</v>
    </nc>
  </rcc>
  <rcc rId="706" sId="1" numFmtId="4">
    <oc r="Q28">
      <f>Q324+Q343+Q287+Q67</f>
    </oc>
    <nc r="Q28">
      <v>52500.3</v>
    </nc>
  </rcc>
  <rcc rId="707" sId="1" numFmtId="4">
    <oc r="R28">
      <f>R324+R343+R287+R67</f>
    </oc>
    <nc r="R28">
      <v>52417.8</v>
    </nc>
  </rcc>
  <rcc rId="708" sId="1" numFmtId="4">
    <oc r="S28">
      <f>S324+S343+S287+S67</f>
    </oc>
    <nc r="S28">
      <v>52417.8</v>
    </nc>
  </rcc>
  <rcc rId="709" sId="1" numFmtId="4">
    <oc r="N29">
      <f>N68+N208+N225+N252</f>
    </oc>
    <nc r="N29">
      <v>1546340.1</v>
    </nc>
  </rcc>
  <rcc rId="710" sId="1" numFmtId="4">
    <oc r="O29">
      <f>O68+O208+O225+O252</f>
    </oc>
    <nc r="O29">
      <v>1522510</v>
    </nc>
  </rcc>
  <rcc rId="711" sId="1" numFmtId="4">
    <oc r="P29">
      <f>P68+P208+P225+P252</f>
    </oc>
    <nc r="P29">
      <v>3048565.5</v>
    </nc>
  </rcc>
  <rcc rId="712" sId="1" numFmtId="4">
    <oc r="Q29">
      <f>Q68+Q208+Q225+Q252</f>
    </oc>
    <nc r="Q29">
      <v>2083974</v>
    </nc>
  </rcc>
  <rcc rId="713" sId="1" numFmtId="4">
    <oc r="R29">
      <f>R68+R208+R225+R252</f>
    </oc>
    <nc r="R29">
      <v>1998308.9</v>
    </nc>
  </rcc>
  <rcc rId="714" sId="1" numFmtId="4">
    <oc r="S29">
      <f>S68+S208+S225+S252</f>
    </oc>
    <nc r="S29">
      <v>2000198.4</v>
    </nc>
  </rcc>
  <rcc rId="715" sId="1" numFmtId="4">
    <oc r="N30">
      <f>N69+N209+N253</f>
    </oc>
    <nc r="N30">
      <v>4137835.1</v>
    </nc>
  </rcc>
  <rcc rId="716" sId="1" numFmtId="4">
    <oc r="O30">
      <f>O69+O209+O253</f>
    </oc>
    <nc r="O30">
      <v>3960138.6</v>
    </nc>
  </rcc>
  <rcc rId="717" sId="1" numFmtId="4">
    <oc r="P30">
      <f>P69+P209+P253</f>
    </oc>
    <nc r="P30">
      <v>4936157.7</v>
    </nc>
  </rcc>
  <rcc rId="718" sId="1" numFmtId="4">
    <oc r="Q30">
      <f>Q69+Q209+Q253</f>
    </oc>
    <nc r="Q30">
      <v>2121427.7000000002</v>
    </nc>
  </rcc>
  <rcc rId="719" sId="1" numFmtId="4">
    <oc r="R30">
      <f>R69+R209+R253</f>
    </oc>
    <nc r="R30">
      <v>1815116</v>
    </nc>
  </rcc>
  <rcc rId="720" sId="1" numFmtId="4">
    <oc r="S30">
      <f>S69+S209+S253</f>
    </oc>
    <nc r="S30">
      <v>1660992.9</v>
    </nc>
  </rcc>
  <rcc rId="721" sId="1" numFmtId="4">
    <oc r="N31">
      <f>N70+N254</f>
    </oc>
    <nc r="N31">
      <v>0</v>
    </nc>
  </rcc>
  <rcc rId="722" sId="1" numFmtId="4">
    <oc r="O31">
      <f>O70+O254</f>
    </oc>
    <nc r="O31">
      <v>0</v>
    </nc>
  </rcc>
  <rcc rId="723" sId="1" numFmtId="4">
    <oc r="P31">
      <f>P70+P254</f>
    </oc>
    <nc r="P31">
      <v>0</v>
    </nc>
  </rcc>
  <rcc rId="724" sId="1" numFmtId="4">
    <oc r="Q31">
      <f>Q70+Q254</f>
    </oc>
    <nc r="Q31">
      <v>0</v>
    </nc>
  </rcc>
  <rcc rId="725" sId="1" numFmtId="4">
    <oc r="R31">
      <f>R70+R254</f>
    </oc>
    <nc r="R31">
      <v>0</v>
    </nc>
  </rcc>
  <rcc rId="726" sId="1" numFmtId="4">
    <oc r="S31">
      <f>S70+S254</f>
    </oc>
    <nc r="S31">
      <v>0</v>
    </nc>
  </rcc>
  <rcc rId="727" sId="1" numFmtId="4">
    <oc r="N32">
      <f>N71+N210+N226+N234+N255+N280</f>
    </oc>
    <nc r="N32">
      <v>372869.80000000005</v>
    </nc>
  </rcc>
  <rcc rId="728" sId="1" numFmtId="4">
    <oc r="O32">
      <f>O71+O210+O226+O234+O255+O280</f>
    </oc>
    <nc r="O32">
      <v>357659.60000000003</v>
    </nc>
  </rcc>
  <rcc rId="729" sId="1" numFmtId="4">
    <oc r="P32">
      <f>P71+P210+P226+P234+P255+P280</f>
    </oc>
    <nc r="P32">
      <v>116977.4</v>
    </nc>
  </rcc>
  <rcc rId="730" sId="1" numFmtId="4">
    <oc r="Q32">
      <f>Q71+Q210+Q226+Q234+Q255+Q280</f>
    </oc>
    <nc r="Q32">
      <v>129889.1</v>
    </nc>
  </rcc>
  <rcc rId="731" sId="1" numFmtId="4">
    <oc r="R32">
      <f>R71+R210+R226+R234+R255+R280</f>
    </oc>
    <nc r="R32">
      <v>126726.90000000001</v>
    </nc>
  </rcc>
  <rcc rId="732" sId="1" numFmtId="4">
    <oc r="S32">
      <f>S71+S210+S226+S234+S255+S280</f>
    </oc>
    <nc r="S32">
      <v>143160.20000000001</v>
    </nc>
  </rcc>
  <rcc rId="733" sId="1" numFmtId="4">
    <oc r="N33">
      <f>N72+N256</f>
    </oc>
    <nc r="N33">
      <v>493766.8</v>
    </nc>
  </rcc>
  <rcc rId="734" sId="1" numFmtId="4">
    <oc r="O33">
      <f>O72+O256</f>
    </oc>
    <nc r="O33">
      <v>468883.3</v>
    </nc>
  </rcc>
  <rcc rId="735" sId="1" numFmtId="4">
    <oc r="P33">
      <f>P72+P256</f>
    </oc>
    <nc r="P33">
      <v>683996.3</v>
    </nc>
  </rcc>
  <rcc rId="736" sId="1" numFmtId="4">
    <oc r="Q33">
      <f>Q72+Q256</f>
    </oc>
    <nc r="Q33">
      <v>731353.9</v>
    </nc>
  </rcc>
  <rcc rId="737" sId="1" numFmtId="4">
    <oc r="R33">
      <f>R72+R256</f>
    </oc>
    <nc r="R33">
      <v>462870.3</v>
    </nc>
  </rcc>
  <rcc rId="738" sId="1" numFmtId="4">
    <oc r="S33">
      <f>S72+S256</f>
    </oc>
    <nc r="S33">
      <v>477870.3</v>
    </nc>
  </rcc>
  <rcc rId="739" sId="1" numFmtId="4">
    <oc r="N34">
      <f>N73+N257</f>
    </oc>
    <nc r="N34">
      <v>1011814</v>
    </nc>
  </rcc>
  <rcc rId="740" sId="1" numFmtId="4">
    <oc r="O34">
      <f>O73+O257</f>
    </oc>
    <nc r="O34">
      <v>968795.1</v>
    </nc>
  </rcc>
  <rcc rId="741" sId="1" numFmtId="4">
    <oc r="P34">
      <f>P73+P257</f>
    </oc>
    <nc r="P34">
      <v>819484.29999999993</v>
    </nc>
  </rcc>
  <rcc rId="742" sId="1" numFmtId="4">
    <oc r="Q34">
      <f>Q73+Q257</f>
    </oc>
    <nc r="Q34">
      <v>2200709.4</v>
    </nc>
  </rcc>
  <rcc rId="743" sId="1" numFmtId="4">
    <oc r="R34">
      <f>R73+R257</f>
    </oc>
    <nc r="R34">
      <v>1330329.7</v>
    </nc>
  </rcc>
  <rcc rId="744" sId="1" numFmtId="4">
    <oc r="S34">
      <f>S73+S257</f>
    </oc>
    <nc r="S34">
      <v>1080676.7</v>
    </nc>
  </rcc>
  <rcc rId="745" sId="1" numFmtId="4">
    <oc r="N35">
      <f>N74+N258+N207+N281</f>
    </oc>
    <nc r="N35">
      <v>3766769.1999999997</v>
    </nc>
  </rcc>
  <rcc rId="746" sId="1" numFmtId="4">
    <oc r="O35">
      <f>O74+O258+O207+O281</f>
    </oc>
    <nc r="O35">
      <v>3714495.4000000004</v>
    </nc>
  </rcc>
  <rcc rId="747" sId="1" numFmtId="4">
    <oc r="P35">
      <f>P74+P258+P207+P281</f>
    </oc>
    <nc r="P35">
      <v>4621056.2</v>
    </nc>
  </rcc>
  <rcc rId="748" sId="1" numFmtId="4">
    <oc r="Q35">
      <f>Q74+Q258+Q207+Q281</f>
    </oc>
    <nc r="Q35">
      <v>3885485.2</v>
    </nc>
  </rcc>
  <rcc rId="749" sId="1" numFmtId="4">
    <oc r="R35">
      <f>R74+R258+R207+R281</f>
    </oc>
    <nc r="R35">
      <v>3857547.6</v>
    </nc>
  </rcc>
  <rcc rId="750" sId="1" numFmtId="4">
    <oc r="S35">
      <f>S74+S258+S207+S281</f>
    </oc>
    <nc r="S35">
      <v>3986551.5</v>
    </nc>
  </rcc>
  <rcc rId="751" sId="1" numFmtId="4">
    <oc r="N36">
      <f>N75+N211+N227+N235+N259</f>
    </oc>
    <nc r="N36">
      <v>121307</v>
    </nc>
  </rcc>
  <rcc rId="752" sId="1" numFmtId="4">
    <oc r="O36">
      <f>O75+O211+O227+O235+O259</f>
    </oc>
    <nc r="O36">
      <v>119988.2</v>
    </nc>
  </rcc>
  <rcc rId="753" sId="1" numFmtId="4">
    <oc r="P36">
      <f>P75+P211+P227+P235+P259</f>
    </oc>
    <nc r="P36">
      <v>153786.1</v>
    </nc>
  </rcc>
  <rcc rId="754" sId="1" numFmtId="4">
    <oc r="Q36">
      <f>Q75+Q211+Q227+Q235+Q259</f>
    </oc>
    <nc r="Q36">
      <v>158116.9</v>
    </nc>
  </rcc>
  <rcc rId="755" sId="1" numFmtId="4">
    <oc r="R36">
      <f>R75+R211+R227+R235+R259</f>
    </oc>
    <nc r="R36">
      <v>162806.9</v>
    </nc>
  </rcc>
  <rcc rId="756" sId="1" numFmtId="4">
    <oc r="S36">
      <f>S75+S211+S227+S235+S259</f>
    </oc>
    <nc r="S36">
      <v>169170.2</v>
    </nc>
  </rcc>
  <rcc rId="757" sId="1" numFmtId="4">
    <oc r="N37">
      <f>N76</f>
    </oc>
    <nc r="N37">
      <v>0</v>
    </nc>
  </rcc>
  <rcc rId="758" sId="1" numFmtId="4">
    <oc r="O37">
      <f>O76</f>
    </oc>
    <nc r="O37">
      <v>0</v>
    </nc>
  </rcc>
  <rcc rId="759" sId="1" numFmtId="4">
    <oc r="P37">
      <f>P76</f>
    </oc>
    <nc r="P37">
      <v>0</v>
    </nc>
  </rcc>
  <rcc rId="760" sId="1" numFmtId="4">
    <oc r="Q37">
      <f>Q76</f>
    </oc>
    <nc r="Q37">
      <v>0</v>
    </nc>
  </rcc>
  <rcc rId="761" sId="1" numFmtId="4">
    <oc r="R37">
      <f>R76</f>
    </oc>
    <nc r="R37">
      <v>0</v>
    </nc>
  </rcc>
  <rcc rId="762" sId="1" numFmtId="4">
    <oc r="S37">
      <f>S76</f>
    </oc>
    <nc r="S37">
      <v>0</v>
    </nc>
  </rcc>
  <rcc rId="763" sId="1" numFmtId="4">
    <oc r="N38">
      <f>N77</f>
    </oc>
    <nc r="N38">
      <v>7575.4</v>
    </nc>
  </rcc>
  <rcc rId="764" sId="1" numFmtId="4">
    <oc r="O38">
      <f>O77</f>
    </oc>
    <nc r="O38">
      <v>2790.4</v>
    </nc>
  </rcc>
  <rcc rId="765" sId="1" numFmtId="4">
    <oc r="P38">
      <f>P77</f>
    </oc>
    <nc r="P38">
      <v>8990</v>
    </nc>
  </rcc>
  <rcc rId="766" sId="1" numFmtId="4">
    <oc r="Q38">
      <f>Q77</f>
    </oc>
    <nc r="Q38">
      <v>67550.899999999994</v>
    </nc>
  </rcc>
  <rcc rId="767" sId="1" numFmtId="4">
    <oc r="R38">
      <f>R77</f>
    </oc>
    <nc r="R38">
      <v>38888.199999999997</v>
    </nc>
  </rcc>
  <rcc rId="768" sId="1" numFmtId="4">
    <oc r="S38">
      <f>S77</f>
    </oc>
    <nc r="S38">
      <v>39030.699999999997</v>
    </nc>
  </rcc>
  <rcc rId="769" sId="1" numFmtId="4">
    <oc r="N39">
      <f>N78</f>
    </oc>
    <nc r="N39">
      <v>0</v>
    </nc>
  </rcc>
  <rcc rId="770" sId="1" numFmtId="4">
    <oc r="O39">
      <f>O78</f>
    </oc>
    <nc r="O39">
      <v>0</v>
    </nc>
  </rcc>
  <rcc rId="771" sId="1" numFmtId="4">
    <oc r="P39">
      <f>P78</f>
    </oc>
    <nc r="P39">
      <v>7466.5</v>
    </nc>
  </rcc>
  <rcc rId="772" sId="1" numFmtId="4">
    <oc r="Q39">
      <f>Q78</f>
    </oc>
    <nc r="Q39">
      <v>4855.6000000000004</v>
    </nc>
  </rcc>
  <rcc rId="773" sId="1" numFmtId="4">
    <oc r="R39">
      <f>R78</f>
    </oc>
    <nc r="R39">
      <v>0</v>
    </nc>
  </rcc>
  <rcc rId="774" sId="1" numFmtId="4">
    <oc r="S39">
      <f>S78</f>
    </oc>
    <nc r="S39">
      <v>0</v>
    </nc>
  </rcc>
  <rcc rId="775" sId="1" numFmtId="4">
    <oc r="N40">
      <f>N79+N236+N260+N309+N317+N320+N337</f>
    </oc>
    <nc r="N40">
      <v>4355478.4000000004</v>
    </nc>
  </rcc>
  <rcc rId="776" sId="1" numFmtId="4">
    <oc r="O40">
      <f>O79+O236+O260+O309+O317+O320+O337</f>
    </oc>
    <nc r="O40">
      <v>4344591.3000000007</v>
    </nc>
  </rcc>
  <rcc rId="777" sId="1" numFmtId="4">
    <oc r="P40">
      <f>P79+P236+P260+P309+P317+P320+P337</f>
    </oc>
    <nc r="P40">
      <v>5095280.8</v>
    </nc>
  </rcc>
  <rcc rId="778" sId="1" numFmtId="4">
    <oc r="Q40">
      <f>Q79+Q236+Q260+Q309+Q317+Q320+Q337</f>
    </oc>
    <nc r="Q40">
      <v>5232019</v>
    </nc>
  </rcc>
  <rcc rId="779" sId="1" numFmtId="4">
    <oc r="R40">
      <f>R79+R236+R260+R309+R317+R320+R337</f>
    </oc>
    <nc r="R40">
      <v>5802627.6000000006</v>
    </nc>
  </rcc>
  <rcc rId="780" sId="1" numFmtId="4">
    <oc r="S40">
      <f>S79+S236+S260+S309+S317+S320+S337</f>
    </oc>
    <nc r="S40">
      <v>5951582.2000000002</v>
    </nc>
  </rcc>
  <rcc rId="781" sId="1" numFmtId="4">
    <oc r="N41">
      <f>N80+N237+N261+N310+N318+N321+N326+N305+N336</f>
    </oc>
    <nc r="N41">
      <v>6889837.1000000006</v>
    </nc>
  </rcc>
  <rcc rId="782" sId="1" numFmtId="4">
    <oc r="O41">
      <f>O80+O237+O261+O310+O318+O321+O326+O305+O336</f>
    </oc>
    <nc r="O41">
      <v>6736017.9000000004</v>
    </nc>
  </rcc>
  <rcc rId="783" sId="1" numFmtId="4">
    <oc r="P41">
      <f>P80+P237+P261+P310+P318+P321+P326+P305+P336</f>
    </oc>
    <nc r="P41">
      <v>10158665.200000001</v>
    </nc>
  </rcc>
  <rcc rId="784" sId="1" numFmtId="4">
    <oc r="Q41">
      <f>Q80+Q237+Q261+Q310+Q318+Q321+Q326+Q305+Q336</f>
    </oc>
    <nc r="Q41">
      <v>9274028.3999999985</v>
    </nc>
  </rcc>
  <rcc rId="785" sId="1" numFmtId="4">
    <oc r="R41">
      <f>R80+R237+R261+R310+R318+R321+R326+R305+R336</f>
    </oc>
    <nc r="R41">
      <v>8502076.9000000004</v>
    </nc>
  </rcc>
  <rcc rId="786" sId="1" numFmtId="4">
    <oc r="S41">
      <f>S80+S237+S261+S310+S318+S321+S326+S305+S336</f>
    </oc>
    <nc r="S41">
      <v>8340848.7999999998</v>
    </nc>
  </rcc>
  <rcc rId="787" sId="1" numFmtId="4">
    <oc r="N42">
      <f>N81+N238+N262+N311+N322</f>
    </oc>
    <nc r="N42">
      <v>891153.9</v>
    </nc>
  </rcc>
  <rcc rId="788" sId="1" numFmtId="4">
    <oc r="O42">
      <f>O81+O238+O262+O311+O322</f>
    </oc>
    <nc r="O42">
      <v>887646.9</v>
    </nc>
  </rcc>
  <rcc rId="789" sId="1" numFmtId="4">
    <oc r="P42">
      <f>P81+P238+P262+P311+P322</f>
    </oc>
    <nc r="P42">
      <v>1064142.5</v>
    </nc>
  </rcc>
  <rcc rId="790" sId="1" numFmtId="4">
    <oc r="Q42">
      <f>Q81+Q238+Q262+Q311+Q322</f>
    </oc>
    <nc r="Q42">
      <v>1384923.9</v>
    </nc>
  </rcc>
  <rcc rId="791" sId="1" numFmtId="4">
    <oc r="R42">
      <f>R81+R238+R262+R311+R322</f>
    </oc>
    <nc r="R42">
      <v>1505312.0999999999</v>
    </nc>
  </rcc>
  <rcc rId="792" sId="1" numFmtId="4">
    <oc r="S42">
      <f>S81+S238+S262+S311+S322</f>
    </oc>
    <nc r="S42">
      <v>1603824.0999999999</v>
    </nc>
  </rcc>
  <rcc rId="793" sId="1" numFmtId="4">
    <oc r="N43">
      <f>N228</f>
    </oc>
    <nc r="N43">
      <v>1147.5</v>
    </nc>
  </rcc>
  <rcc rId="794" sId="1" numFmtId="4">
    <oc r="O43">
      <f>O228</f>
    </oc>
    <nc r="O43">
      <v>1040.5</v>
    </nc>
  </rcc>
  <rcc rId="795" sId="1" numFmtId="4">
    <oc r="P43">
      <f>P228</f>
    </oc>
    <nc r="P43">
      <v>636.29999999999995</v>
    </nc>
  </rcc>
  <rcc rId="796" sId="1" numFmtId="4">
    <oc r="Q43">
      <f>Q228</f>
    </oc>
    <nc r="Q43">
      <v>1534.7</v>
    </nc>
  </rcc>
  <rcc rId="797" sId="1" numFmtId="4">
    <oc r="R43">
      <f>R228</f>
    </oc>
    <nc r="R43">
      <v>1536.2</v>
    </nc>
  </rcc>
  <rcc rId="798" sId="1" numFmtId="4">
    <oc r="S43">
      <f>S228</f>
    </oc>
    <nc r="S43">
      <v>1537.7</v>
    </nc>
  </rcc>
  <rcc rId="799" sId="1" numFmtId="4">
    <oc r="N44">
      <f>N82+N263+N312+N333</f>
    </oc>
    <nc r="N44">
      <v>117859.6</v>
    </nc>
  </rcc>
  <rcc rId="800" sId="1" numFmtId="4">
    <oc r="O44">
      <f>O82+O263+O312+O333</f>
    </oc>
    <nc r="O44">
      <v>117508.4</v>
    </nc>
  </rcc>
  <rcc rId="801" sId="1" numFmtId="4">
    <oc r="P44">
      <f>P82+P263+P312+P333</f>
    </oc>
    <nc r="P44">
      <v>187217.2</v>
    </nc>
  </rcc>
  <rcc rId="802" sId="1" numFmtId="4">
    <oc r="Q44">
      <f>Q82+Q263+Q312+Q333</f>
    </oc>
    <nc r="Q44">
      <v>139205.79999999999</v>
    </nc>
  </rcc>
  <rcc rId="803" sId="1" numFmtId="4">
    <oc r="R44">
      <f>R82+R263+R312+R333</f>
    </oc>
    <nc r="R44">
      <v>142251.9</v>
    </nc>
  </rcc>
  <rcc rId="804" sId="1" numFmtId="4">
    <oc r="S44">
      <f>S82+S263+S312+S333</f>
    </oc>
    <nc r="S44">
      <v>146561.70000000001</v>
    </nc>
  </rcc>
  <rcc rId="805" sId="1" numFmtId="4">
    <oc r="N45">
      <f>N83+N229+N239+N264+N313+N334</f>
    </oc>
    <nc r="N45">
      <v>673176.5</v>
    </nc>
  </rcc>
  <rcc rId="806" sId="1" numFmtId="4">
    <oc r="O45">
      <f>O83+O229+O239+O264+O313+O334</f>
    </oc>
    <nc r="O45">
      <v>668337.99999999988</v>
    </nc>
  </rcc>
  <rcc rId="807" sId="1" numFmtId="4">
    <oc r="P45">
      <f>P83+P229+P239+P264+P313+P334</f>
    </oc>
    <nc r="P45">
      <v>558986</v>
    </nc>
  </rcc>
  <rcc rId="808" sId="1" numFmtId="4">
    <oc r="Q45">
      <f>Q83+Q229+Q239+Q264+Q313+Q334</f>
    </oc>
    <nc r="Q45">
      <v>911588.39999999991</v>
    </nc>
  </rcc>
  <rcc rId="809" sId="1" numFmtId="4">
    <oc r="R45">
      <f>R83+R229+R239+R264+R313+R334</f>
    </oc>
    <nc r="R45">
      <v>830445.9</v>
    </nc>
  </rcc>
  <rcc rId="810" sId="1" numFmtId="4">
    <oc r="S45">
      <f>S83+S229+S239+S264+S313+S334</f>
    </oc>
    <nc r="S45">
      <v>716075.29999999993</v>
    </nc>
  </rcc>
  <rcc rId="811" sId="1" numFmtId="4">
    <oc r="N46">
      <f>N84+N240+N265+N273+N307</f>
    </oc>
    <nc r="N46">
      <v>746356.9</v>
    </nc>
  </rcc>
  <rcc rId="812" sId="1" numFmtId="4">
    <oc r="O46">
      <f>O84+O240+O265+O273+O307</f>
    </oc>
    <nc r="O46">
      <v>746191.79999999993</v>
    </nc>
  </rcc>
  <rcc rId="813" sId="1" numFmtId="4">
    <oc r="P46">
      <f>P84+P240+P265+P273+P307</f>
    </oc>
    <nc r="P46">
      <v>897355.9</v>
    </nc>
  </rcc>
  <rcc rId="814" sId="1" numFmtId="4">
    <oc r="Q46">
      <f>Q84+Q240+Q265+Q273+Q307</f>
    </oc>
    <nc r="Q46">
      <v>973075.59999999986</v>
    </nc>
  </rcc>
  <rcc rId="815" sId="1" numFmtId="4">
    <oc r="R46">
      <f>R84+R240+R265+R273+R307</f>
    </oc>
    <nc r="R46">
      <v>1013477.7</v>
    </nc>
  </rcc>
  <rcc rId="816" sId="1" numFmtId="4">
    <oc r="S46">
      <f>S84+S240+S265+S273+S307</f>
    </oc>
    <nc r="S46">
      <v>1073376.3999999999</v>
    </nc>
  </rcc>
  <rcc rId="817" sId="1" numFmtId="4">
    <oc r="N47">
      <f>N85+N230+N266</f>
    </oc>
    <nc r="N47">
      <v>20258.2</v>
    </nc>
  </rcc>
  <rcc rId="818" sId="1" numFmtId="4">
    <oc r="O47">
      <f>O85+O230+O266</f>
    </oc>
    <nc r="O47">
      <v>20209.5</v>
    </nc>
  </rcc>
  <rcc rId="819" sId="1" numFmtId="4">
    <oc r="P47">
      <f>P85+P230+P266</f>
    </oc>
    <nc r="P47">
      <v>22997</v>
    </nc>
  </rcc>
  <rcc rId="820" sId="1" numFmtId="4">
    <oc r="Q47">
      <f>Q85+Q230+Q266</f>
    </oc>
    <nc r="Q47">
      <v>23245.5</v>
    </nc>
  </rcc>
  <rcc rId="821" sId="1" numFmtId="4">
    <oc r="R47">
      <f>R85+R230+R266</f>
    </oc>
    <nc r="R47">
      <v>24180.7</v>
    </nc>
  </rcc>
  <rcc rId="822" sId="1" numFmtId="4">
    <oc r="S47">
      <f>S85+S230+S266</f>
    </oc>
    <nc r="S47">
      <v>25040.2</v>
    </nc>
  </rcc>
  <rcc rId="823" sId="1" numFmtId="4">
    <oc r="N48">
      <f>N267</f>
    </oc>
    <nc r="N48">
      <v>32702</v>
    </nc>
  </rcc>
  <rcc rId="824" sId="1" numFmtId="4">
    <oc r="O48">
      <f>O267</f>
    </oc>
    <nc r="O48">
      <v>32364</v>
    </nc>
  </rcc>
  <rcc rId="825" sId="1" numFmtId="4">
    <oc r="P48">
      <f>P267</f>
    </oc>
    <nc r="P48">
      <v>33800</v>
    </nc>
  </rcc>
  <rcc rId="826" sId="1" numFmtId="4">
    <oc r="Q48">
      <f>Q267</f>
    </oc>
    <nc r="Q48">
      <v>35002</v>
    </nc>
  </rcc>
  <rcc rId="827" sId="1" numFmtId="4">
    <oc r="R48">
      <f>R267</f>
    </oc>
    <nc r="R48">
      <v>35002</v>
    </nc>
  </rcc>
  <rcc rId="828" sId="1" numFmtId="4">
    <oc r="S48">
      <f>S267</f>
    </oc>
    <nc r="S48">
      <v>35002</v>
    </nc>
  </rcc>
  <rcc rId="829" sId="1" numFmtId="4">
    <oc r="N49">
      <f>N86+N268+N295+N296+N297+N323</f>
    </oc>
    <nc r="N49">
      <v>42493.1</v>
    </nc>
  </rcc>
  <rcc rId="830" sId="1" numFmtId="4">
    <oc r="O49">
      <f>O86+O268+O295+O296+O297+O323</f>
    </oc>
    <nc r="O49">
      <v>40655.799999999996</v>
    </nc>
  </rcc>
  <rcc rId="831" sId="1" numFmtId="4">
    <oc r="P49">
      <f>P86+P268+P295+P296+P297+P323</f>
    </oc>
    <nc r="P49">
      <v>49327.7</v>
    </nc>
  </rcc>
  <rcc rId="832" sId="1" numFmtId="4">
    <oc r="Q49">
      <f>Q86+Q268+Q295+Q296+Q297+Q323</f>
    </oc>
    <nc r="Q49">
      <v>78811.899999999994</v>
    </nc>
  </rcc>
  <rcc rId="833" sId="1" numFmtId="4">
    <oc r="R49">
      <f>R86+R268+R295+R296+R297+R323</f>
    </oc>
    <nc r="R49">
      <v>55376.5</v>
    </nc>
  </rcc>
  <rcc rId="834" sId="1" numFmtId="4">
    <oc r="S49">
      <f>S86+S268+S295+S296+S297+S323</f>
    </oc>
    <nc r="S49">
      <v>64057.3</v>
    </nc>
  </rcc>
  <rcc rId="835" sId="1" numFmtId="4">
    <oc r="N50">
      <f>N306+N298+N327+N331</f>
    </oc>
    <nc r="N50">
      <v>75767.599999999991</v>
    </nc>
  </rcc>
  <rcc rId="836" sId="1" numFmtId="4">
    <oc r="O50">
      <f>O306+O298+O327+O331</f>
    </oc>
    <nc r="O50">
      <v>64957.500000000007</v>
    </nc>
  </rcc>
  <rcc rId="837" sId="1" numFmtId="4">
    <oc r="P50">
      <f>P306+P298+P327+P331</f>
    </oc>
    <nc r="P50">
      <v>103438.50000000001</v>
    </nc>
  </rcc>
  <rcc rId="838" sId="1" numFmtId="4">
    <oc r="Q50">
      <f>Q306+Q298+Q327+Q331</f>
    </oc>
    <nc r="Q50">
      <v>82579.499999999985</v>
    </nc>
  </rcc>
  <rcc rId="839" sId="1" numFmtId="4">
    <oc r="R50">
      <f>R306+R298+R327+R331</f>
    </oc>
    <nc r="R50">
      <v>81619.499999999985</v>
    </nc>
  </rcc>
  <rcc rId="840" sId="1" numFmtId="4">
    <oc r="S50">
      <f>S306+S298+S327+S331</f>
    </oc>
    <nc r="S50">
      <v>82164.800000000003</v>
    </nc>
  </rcc>
  <rcc rId="841" sId="1" numFmtId="4">
    <oc r="N51">
      <f>N87+N314</f>
    </oc>
    <nc r="N51">
      <v>0</v>
    </nc>
  </rcc>
  <rcc rId="842" sId="1" numFmtId="4">
    <oc r="O51">
      <f>O87+O314</f>
    </oc>
    <nc r="O51">
      <v>0</v>
    </nc>
  </rcc>
  <rcc rId="843" sId="1" numFmtId="4">
    <oc r="P51">
      <f>P87+P314</f>
    </oc>
    <nc r="P51">
      <v>11581.1</v>
    </nc>
  </rcc>
  <rcc rId="844" sId="1" numFmtId="4">
    <oc r="Q51">
      <f>Q87+Q314</f>
    </oc>
    <nc r="Q51">
      <v>15304.6</v>
    </nc>
  </rcc>
  <rcc rId="845" sId="1" numFmtId="4">
    <oc r="R51">
      <f>R87+R314</f>
    </oc>
    <nc r="R51">
      <v>15913</v>
    </nc>
  </rcc>
  <rcc rId="846" sId="1" numFmtId="4">
    <oc r="S51">
      <f>S87+S314</f>
    </oc>
    <nc r="S51">
      <v>16545.400000000001</v>
    </nc>
  </rcc>
  <rcc rId="847" sId="1" numFmtId="4">
    <oc r="N52">
      <f>N88+N241+N269</f>
    </oc>
    <nc r="N52">
      <v>210612.9</v>
    </nc>
  </rcc>
  <rcc rId="848" sId="1" numFmtId="4">
    <oc r="O52">
      <f>O88+O241+O269</f>
    </oc>
    <nc r="O52">
      <v>210431.69999999998</v>
    </nc>
  </rcc>
  <rcc rId="849" sId="1" numFmtId="4">
    <oc r="P52">
      <f>P88+P241+P269</f>
    </oc>
    <nc r="P52">
      <v>191895</v>
    </nc>
  </rcc>
  <rcc rId="850" sId="1" numFmtId="4">
    <oc r="Q52">
      <f>Q88+Q241+Q269</f>
    </oc>
    <nc r="Q52">
      <v>189315.1</v>
    </nc>
  </rcc>
  <rcc rId="851" sId="1" numFmtId="4">
    <oc r="R52">
      <f>R88+R241+R269</f>
    </oc>
    <nc r="R52">
      <v>195162.6</v>
    </nc>
  </rcc>
  <rcc rId="852" sId="1" numFmtId="4">
    <oc r="S52">
      <f>S88+S241+S269</f>
    </oc>
    <nc r="S52">
      <v>199230.8</v>
    </nc>
  </rcc>
  <rcc rId="853" sId="1" numFmtId="4">
    <oc r="N53">
      <f>N89+N242+N315</f>
    </oc>
    <nc r="N53">
      <v>461773.69999999995</v>
    </nc>
  </rcc>
  <rcc rId="854" sId="1" numFmtId="4">
    <oc r="O53">
      <f>O89+O242+O315</f>
    </oc>
    <nc r="O53">
      <v>460753.5</v>
    </nc>
  </rcc>
  <rcc rId="855" sId="1" numFmtId="4">
    <oc r="P53">
      <f>P89+P242+P315</f>
    </oc>
    <nc r="P53">
      <v>528916.80000000005</v>
    </nc>
  </rcc>
  <rcc rId="856" sId="1" numFmtId="4">
    <oc r="Q53">
      <f>Q89+Q242+Q315</f>
    </oc>
    <nc r="Q53">
      <v>647609.5</v>
    </nc>
  </rcc>
  <rcc rId="857" sId="1" numFmtId="4">
    <oc r="R53">
      <f>R89+R242+R315</f>
    </oc>
    <nc r="R53">
      <v>592909.69999999995</v>
    </nc>
  </rcc>
  <rcc rId="858" sId="1" numFmtId="4">
    <oc r="S53">
      <f>S89+S242+S315</f>
    </oc>
    <nc r="S53">
      <v>611641.69999999995</v>
    </nc>
  </rcc>
  <rcc rId="859" sId="1" numFmtId="4">
    <oc r="N54">
      <f>N270</f>
    </oc>
    <nc r="N54">
      <v>17200.2</v>
    </nc>
  </rcc>
  <rcc rId="860" sId="1" numFmtId="4">
    <oc r="O54">
      <f>O270</f>
    </oc>
    <nc r="O54">
      <v>17022.5</v>
    </nc>
  </rcc>
  <rcc rId="861" sId="1" numFmtId="4">
    <oc r="P54">
      <f>P270</f>
    </oc>
    <nc r="P54">
      <v>23212.5</v>
    </nc>
  </rcc>
  <rcc rId="862" sId="1" numFmtId="4">
    <oc r="Q54">
      <f>Q270</f>
    </oc>
    <nc r="Q54">
      <v>23599.200000000001</v>
    </nc>
  </rcc>
  <rcc rId="863" sId="1" numFmtId="4">
    <oc r="R54">
      <f>R270</f>
    </oc>
    <nc r="R54">
      <v>24692</v>
    </nc>
  </rcc>
  <rcc rId="864" sId="1" numFmtId="4">
    <oc r="S54">
      <f>S270</f>
    </oc>
    <nc r="S54">
      <v>25605.7</v>
    </nc>
  </rcc>
  <rcc rId="865" sId="1" numFmtId="4">
    <oc r="N55">
      <f>N219</f>
    </oc>
    <nc r="N55">
      <v>0</v>
    </nc>
  </rcc>
  <rcc rId="866" sId="1" numFmtId="4">
    <oc r="O55">
      <f>O219</f>
    </oc>
    <nc r="O55">
      <v>0</v>
    </nc>
  </rcc>
  <rcc rId="867" sId="1" numFmtId="4">
    <oc r="P55">
      <f>P219</f>
    </oc>
    <nc r="P55">
      <v>0</v>
    </nc>
  </rcc>
  <rcc rId="868" sId="1" numFmtId="4">
    <oc r="Q55">
      <f>Q219</f>
    </oc>
    <nc r="Q55">
      <v>0</v>
    </nc>
  </rcc>
  <rcc rId="869" sId="1" numFmtId="4">
    <oc r="R55">
      <f>R219</f>
    </oc>
    <nc r="R55">
      <v>0</v>
    </nc>
  </rcc>
  <rcc rId="870" sId="1" numFmtId="4">
    <oc r="S55">
      <f>S219</f>
    </oc>
    <nc r="S55">
      <v>0</v>
    </nc>
  </rcc>
  <rcc rId="871" sId="1" numFmtId="4">
    <oc r="N56">
      <f>N300</f>
    </oc>
    <nc r="N56">
      <v>316189.09999999998</v>
    </nc>
  </rcc>
  <rcc rId="872" sId="1" numFmtId="4">
    <oc r="O56">
      <f>O300</f>
    </oc>
    <nc r="O56">
      <v>181112.1</v>
    </nc>
  </rcc>
  <rcc rId="873" sId="1" numFmtId="4">
    <oc r="P56">
      <f>P300</f>
    </oc>
    <nc r="P56">
      <v>558814.30000000005</v>
    </nc>
  </rcc>
  <rcc rId="874" sId="1" numFmtId="4">
    <oc r="Q56">
      <f>Q300</f>
    </oc>
    <nc r="Q56">
      <v>1255192.3</v>
    </nc>
  </rcc>
  <rcc rId="875" sId="1" numFmtId="4">
    <oc r="R56">
      <f>R300</f>
    </oc>
    <nc r="R56">
      <v>2208108.1</v>
    </nc>
  </rcc>
  <rcc rId="876" sId="1" numFmtId="4">
    <oc r="S56">
      <f>S300</f>
    </oc>
    <nc r="S56">
      <v>2896845.4</v>
    </nc>
  </rcc>
  <rcc rId="877" sId="1" numFmtId="4">
    <oc r="N57">
      <f>N345</f>
    </oc>
    <nc r="N57">
      <v>105249.9</v>
    </nc>
  </rcc>
  <rcc rId="878" sId="1" numFmtId="4">
    <oc r="O57">
      <f>O345</f>
    </oc>
    <nc r="O57">
      <v>105249.9</v>
    </nc>
  </rcc>
  <rcc rId="879" sId="1" numFmtId="4">
    <oc r="P57">
      <f>P345</f>
    </oc>
    <nc r="P57">
      <v>180081.4</v>
    </nc>
  </rcc>
  <rcc rId="880" sId="1" numFmtId="4">
    <oc r="Q57">
      <f>Q345</f>
    </oc>
    <nc r="Q57">
      <v>150043.6</v>
    </nc>
  </rcc>
  <rcc rId="881" sId="1" numFmtId="4">
    <oc r="R57">
      <f>R345</f>
    </oc>
    <nc r="R57">
      <v>278230.40000000002</v>
    </nc>
  </rcc>
  <rcc rId="882" sId="1" numFmtId="4">
    <oc r="S57">
      <f>S345</f>
    </oc>
    <nc r="S57">
      <v>310046</v>
    </nc>
  </rcc>
  <rcc rId="883" sId="1" numFmtId="4">
    <oc r="N58">
      <f>SUM(N59:N89)</f>
    </oc>
    <nc r="N58">
      <v>17398363.399999999</v>
    </nc>
  </rcc>
  <rcc rId="884" sId="1" numFmtId="4">
    <oc r="O58">
      <f>SUM(O59:O89)</f>
    </oc>
    <nc r="O58">
      <v>16910945.199999996</v>
    </nc>
  </rcc>
  <rcc rId="885" sId="1" numFmtId="4">
    <oc r="P58">
      <f>SUM(P59:P89)</f>
    </oc>
    <nc r="P58">
      <v>22880117.500000007</v>
    </nc>
  </rcc>
  <rcc rId="886" sId="1" numFmtId="4">
    <oc r="Q58">
      <f>SUM(Q59:Q89)</f>
    </oc>
    <nc r="Q58">
      <v>18864335.100000001</v>
    </nc>
  </rcc>
  <rcc rId="887" sId="1" numFmtId="4">
    <oc r="R58">
      <f>SUM(R59:R89)</f>
    </oc>
    <nc r="R58">
      <v>16353556.699999996</v>
    </nc>
  </rcc>
  <rcc rId="888" sId="1" numFmtId="4">
    <oc r="S58">
      <f>SUM(S59:S89)</f>
    </oc>
    <nc r="S58">
      <v>15183851.9</v>
    </nc>
  </rcc>
  <rcc rId="889" sId="1" numFmtId="4">
    <oc r="N59">
      <f>N197</f>
    </oc>
    <nc r="N59">
      <v>0</v>
    </nc>
  </rcc>
  <rcc rId="890" sId="1" numFmtId="4">
    <oc r="O59">
      <f>O197</f>
    </oc>
    <nc r="O59">
      <v>0</v>
    </nc>
  </rcc>
  <rcc rId="891" sId="1" numFmtId="4">
    <oc r="P59">
      <f>P197</f>
    </oc>
    <nc r="P59">
      <v>0</v>
    </nc>
  </rcc>
  <rcc rId="892" sId="1" numFmtId="4">
    <oc r="Q59">
      <f>Q197</f>
    </oc>
    <nc r="Q59">
      <v>0</v>
    </nc>
  </rcc>
  <rcc rId="893" sId="1" numFmtId="4">
    <oc r="R59">
      <f>R197</f>
    </oc>
    <nc r="R59">
      <v>0</v>
    </nc>
  </rcc>
  <rcc rId="894" sId="1" numFmtId="4">
    <oc r="S59">
      <f>S197</f>
    </oc>
    <nc r="S59">
      <v>0</v>
    </nc>
  </rcc>
  <rcc rId="895" sId="1" numFmtId="4">
    <oc r="N61">
      <f>N114</f>
    </oc>
    <nc r="N61">
      <v>0</v>
    </nc>
  </rcc>
  <rcc rId="896" sId="1" numFmtId="4">
    <oc r="O61">
      <f>O114+O247</f>
    </oc>
    <nc r="O61">
      <v>0</v>
    </nc>
  </rcc>
  <rcc rId="897" sId="1" numFmtId="4">
    <oc r="P61">
      <f>P114</f>
    </oc>
    <nc r="P61">
      <v>0</v>
    </nc>
  </rcc>
  <rcc rId="898" sId="1" numFmtId="4">
    <oc r="Q61">
      <f>Q114</f>
    </oc>
    <nc r="Q61">
      <v>0</v>
    </nc>
  </rcc>
  <rcc rId="899" sId="1" numFmtId="4">
    <oc r="R61">
      <f>R114</f>
    </oc>
    <nc r="R61">
      <v>0</v>
    </nc>
  </rcc>
  <rcc rId="900" sId="1" numFmtId="4">
    <oc r="S61">
      <f>S114</f>
    </oc>
    <nc r="S61">
      <v>0</v>
    </nc>
  </rcc>
  <rcc rId="901" sId="1" numFmtId="4">
    <oc r="N62">
      <f>N94+N115+N108+N144+N155+N157+N168+N182+N189+N105+N148</f>
    </oc>
    <nc r="N62">
      <v>192180.3</v>
    </nc>
  </rcc>
  <rcc rId="902" sId="1" numFmtId="4">
    <oc r="O62">
      <f>O94+O115+O108+O144+O155+O157+O168+O182+O189+O105+O148</f>
    </oc>
    <nc r="O62">
      <v>165974</v>
    </nc>
  </rcc>
  <rcc rId="903" sId="1" numFmtId="4">
    <oc r="P62">
      <f>P94+P115+P108+P144+P155+P157+P168+P182+P189+P105+P148</f>
    </oc>
    <nc r="P62">
      <v>173901.4</v>
    </nc>
  </rcc>
  <rcc rId="904" sId="1" numFmtId="4">
    <oc r="Q62">
      <f>Q94+Q115+Q108+Q144+Q155+Q157+Q168+Q182+Q189+Q105+Q148</f>
    </oc>
    <nc r="Q62">
      <v>178420.69999999998</v>
    </nc>
  </rcc>
  <rcc rId="905" sId="1" numFmtId="4">
    <oc r="R62">
      <f>R94+R115+R108+R144+R155+R157+R168+R182+R189+R105</f>
    </oc>
    <nc r="R62">
      <v>172346.80000000002</v>
    </nc>
  </rcc>
  <rcc rId="906" sId="1" numFmtId="4">
    <oc r="S62">
      <f>S94+S115+S108+S144+S155+S157+S168+S182+S189+S105</f>
    </oc>
    <nc r="S62">
      <v>178695</v>
    </nc>
  </rcc>
  <rcc rId="907" sId="1" numFmtId="4">
    <oc r="N64">
      <f>N116+N171+N174+N179</f>
    </oc>
    <nc r="N64">
      <v>3709.8</v>
    </nc>
  </rcc>
  <rcc rId="908" sId="1" numFmtId="4">
    <oc r="O64">
      <f>O116+O171+O174+O179</f>
    </oc>
    <nc r="O64">
      <v>3709.7</v>
    </nc>
  </rcc>
  <rcc rId="909" sId="1" numFmtId="4">
    <oc r="P64">
      <f>P116+P171+P174+P179</f>
    </oc>
    <nc r="P64">
      <v>16588.599999999999</v>
    </nc>
  </rcc>
  <rcc rId="910" sId="1" numFmtId="4">
    <oc r="Q64">
      <f>Q116+Q171+Q174+Q179</f>
    </oc>
    <nc r="Q64">
      <v>55387.4</v>
    </nc>
  </rcc>
  <rcc rId="911" sId="1" numFmtId="4">
    <oc r="R64">
      <f>R116+R171+R174+R179</f>
    </oc>
    <nc r="R64">
      <v>55110.8</v>
    </nc>
  </rcc>
  <rcc rId="912" sId="1" numFmtId="4">
    <oc r="S64">
      <f>S116+S171+S174+S179</f>
    </oc>
    <nc r="S64">
      <v>54632.6</v>
    </nc>
  </rcc>
  <rcc rId="913" sId="1" numFmtId="4">
    <oc r="N65">
      <f>N172+N117+N175+N180+N133</f>
    </oc>
    <nc r="N65">
      <v>179178.7</v>
    </nc>
  </rcc>
  <rcc rId="914" sId="1" numFmtId="4">
    <oc r="O65">
      <f>O172+O117+O175+O180+O133</f>
    </oc>
    <nc r="O65">
      <v>176514.9</v>
    </nc>
  </rcc>
  <rcc rId="915" sId="1" numFmtId="4">
    <oc r="P65">
      <f>P172+P117+P175+P180+P133</f>
    </oc>
    <nc r="P65">
      <v>198821.1</v>
    </nc>
  </rcc>
  <rcc rId="916" sId="1" numFmtId="4">
    <oc r="Q65">
      <f>Q172+Q117+Q175+Q180+Q133</f>
    </oc>
    <nc r="Q65">
      <v>216458.19999999998</v>
    </nc>
  </rcc>
  <rcc rId="917" sId="1" numFmtId="4">
    <oc r="R65">
      <f>R172+R117+R175+R180+R133</f>
    </oc>
    <nc r="R65">
      <v>233135.19999999998</v>
    </nc>
  </rcc>
  <rcc rId="918" sId="1" numFmtId="4">
    <oc r="S65">
      <f>S172+S117+S175+S180+S133</f>
    </oc>
    <nc r="S65">
      <v>245231.19999999998</v>
    </nc>
  </rcc>
  <rcc rId="919" sId="1" numFmtId="4">
    <oc r="N66">
      <f>N109+N130</f>
    </oc>
    <nc r="N66">
      <v>4730</v>
    </nc>
  </rcc>
  <rcc rId="920" sId="1" numFmtId="4">
    <oc r="O66">
      <f>O109+O130</f>
    </oc>
    <nc r="O66">
      <v>4702.8999999999996</v>
    </nc>
  </rcc>
  <rcc rId="921" sId="1" numFmtId="4">
    <oc r="P66">
      <f>P109+P130</f>
    </oc>
    <nc r="P66">
      <v>44802.299999999996</v>
    </nc>
  </rcc>
  <rcc rId="922" sId="1" numFmtId="4">
    <oc r="Q66">
      <f>Q109+Q130</f>
    </oc>
    <nc r="Q66">
      <v>81549.5</v>
    </nc>
  </rcc>
  <rcc rId="923" sId="1" numFmtId="4">
    <oc r="R66">
      <f>R109+R130</f>
    </oc>
    <nc r="R66">
      <v>60420</v>
    </nc>
  </rcc>
  <rcc rId="924" sId="1" numFmtId="4">
    <oc r="S66">
      <f>S109+S130</f>
    </oc>
    <nc r="S66">
      <v>60420.100000000006</v>
    </nc>
  </rcc>
  <rcc rId="925" sId="1" numFmtId="4">
    <oc r="N67">
      <f>N162+N166+N95</f>
    </oc>
    <nc r="N67">
      <v>1528.8</v>
    </nc>
  </rcc>
  <rcc rId="926" sId="1" numFmtId="4">
    <oc r="O67">
      <f>O162+O166+O95</f>
    </oc>
    <nc r="O67">
      <v>1296.8</v>
    </nc>
  </rcc>
  <rcc rId="927" sId="1" numFmtId="4">
    <oc r="P67">
      <f>P162+P166+P95</f>
    </oc>
    <nc r="P67">
      <v>1365</v>
    </nc>
  </rcc>
  <rcc rId="928" sId="1" numFmtId="4">
    <oc r="Q67">
      <f>Q162+Q166+Q95</f>
    </oc>
    <nc r="Q67">
      <v>2530.3000000000002</v>
    </nc>
  </rcc>
  <rcc rId="929" sId="1" numFmtId="4">
    <oc r="R67">
      <f>R162+R166+R95</f>
    </oc>
    <nc r="R67">
      <v>2447.8000000000002</v>
    </nc>
  </rcc>
  <rcc rId="930" sId="1" numFmtId="4">
    <oc r="S67">
      <f>S162+S166+S95</f>
    </oc>
    <nc r="S67">
      <v>2447.8000000000002</v>
    </nc>
  </rcc>
  <rcc rId="931" sId="1" numFmtId="4">
    <oc r="N68">
      <f>N106+N118</f>
    </oc>
    <nc r="N68">
      <v>1508655.1</v>
    </nc>
  </rcc>
  <rcc rId="932" sId="1" numFmtId="4">
    <oc r="O68">
      <f>O106+O118</f>
    </oc>
    <nc r="O68">
      <v>1485881.3</v>
    </nc>
  </rcc>
  <rcc rId="933" sId="1" numFmtId="4">
    <oc r="P68">
      <f>P106+P118</f>
    </oc>
    <nc r="P68">
      <v>3006589.8</v>
    </nc>
  </rcc>
  <rcc rId="934" sId="1" numFmtId="4">
    <oc r="Q68">
      <f>Q106+Q118</f>
    </oc>
    <nc r="Q68">
      <v>2035869.4</v>
    </nc>
  </rcc>
  <rcc rId="935" sId="1" numFmtId="4">
    <oc r="R68">
      <f>R106+R118</f>
    </oc>
    <nc r="R68">
      <v>1948072.2</v>
    </nc>
  </rcc>
  <rcc rId="936" sId="1" numFmtId="4">
    <oc r="S68">
      <f>S106+S118</f>
    </oc>
    <nc r="S68">
      <v>1948072.2</v>
    </nc>
  </rcc>
  <rcc rId="937" sId="1" numFmtId="4">
    <oc r="N69">
      <f>N100+N119</f>
    </oc>
    <nc r="N69">
      <v>3971743</v>
    </nc>
  </rcc>
  <rcc rId="938" sId="1" numFmtId="4">
    <oc r="O69">
      <f>O100+O119</f>
    </oc>
    <nc r="O69">
      <v>3799388.4</v>
    </nc>
  </rcc>
  <rcc rId="939" sId="1" numFmtId="4">
    <oc r="P69">
      <f>P100+P119</f>
    </oc>
    <nc r="P69">
      <v>4723326.5</v>
    </nc>
  </rcc>
  <rcc rId="940" sId="1" numFmtId="4">
    <oc r="Q69">
      <f>Q100+Q119</f>
    </oc>
    <nc r="Q69">
      <v>1891473.5</v>
    </nc>
  </rcc>
  <rcc rId="941" sId="1" numFmtId="4">
    <oc r="R69">
      <f>R100+R119</f>
    </oc>
    <nc r="R69">
      <v>1567733.4</v>
    </nc>
  </rcc>
  <rcc rId="942" sId="1" numFmtId="4">
    <oc r="S69">
      <f>S100+S119</f>
    </oc>
    <nc r="S69">
      <v>1405252.2</v>
    </nc>
  </rcc>
  <rcc rId="943" sId="1" numFmtId="4">
    <oc r="N71">
      <f>N110+N165+N183+N96</f>
    </oc>
    <nc r="N71">
      <v>39686.9</v>
    </nc>
  </rcc>
  <rcc rId="944" sId="1" numFmtId="4">
    <oc r="O71">
      <f>O110+O165+O183+O96</f>
    </oc>
    <nc r="O71">
      <v>39254.6</v>
    </nc>
  </rcc>
  <rcc rId="945" sId="1" numFmtId="4">
    <oc r="P71">
      <f>P110+P165+P183+P96</f>
    </oc>
    <nc r="P71">
      <v>3694.5</v>
    </nc>
  </rcc>
  <rcc rId="946" sId="1" numFmtId="4">
    <oc r="Q71">
      <f>Q110+Q165+Q183+Q96</f>
    </oc>
    <nc r="Q71">
      <v>9061.2000000000007</v>
    </nc>
  </rcc>
  <rcc rId="947" sId="1" numFmtId="4">
    <oc r="R71">
      <f>R110+R165+R183+R96</f>
    </oc>
    <nc r="R71">
      <v>5980</v>
    </nc>
  </rcc>
  <rcc rId="948" sId="1" numFmtId="4">
    <oc r="S71">
      <f>S110+S165+S183+S96</f>
    </oc>
    <nc r="S71">
      <v>17887.8</v>
    </nc>
  </rcc>
  <rcc rId="949" sId="1" numFmtId="4">
    <oc r="N72">
      <f>N102+N120</f>
    </oc>
    <nc r="N72">
      <v>493766.8</v>
    </nc>
  </rcc>
  <rcc rId="950" sId="1" numFmtId="4">
    <oc r="O72">
      <f>O102+O120</f>
    </oc>
    <nc r="O72">
      <v>468883.3</v>
    </nc>
  </rcc>
  <rcc rId="951" sId="1" numFmtId="4">
    <oc r="P72">
      <f>P102+P120</f>
    </oc>
    <nc r="P72">
      <v>683996.3</v>
    </nc>
  </rcc>
  <rcc rId="952" sId="1" numFmtId="4">
    <oc r="Q72">
      <f>Q102+Q120</f>
    </oc>
    <nc r="Q72">
      <v>731353.9</v>
    </nc>
  </rcc>
  <rcc rId="953" sId="1" numFmtId="4">
    <oc r="R72">
      <f>R102+R120</f>
    </oc>
    <nc r="R72">
      <v>462870.3</v>
    </nc>
  </rcc>
  <rcc rId="954" sId="1" numFmtId="4">
    <oc r="S72">
      <f>S102+S120</f>
    </oc>
    <nc r="S72">
      <v>477870.3</v>
    </nc>
  </rcc>
  <rcc rId="955" sId="1" numFmtId="4">
    <oc r="N73">
      <f>N97+N103+N121</f>
    </oc>
    <nc r="N73">
      <v>1011814</v>
    </nc>
  </rcc>
  <rcc rId="956" sId="1" numFmtId="4">
    <oc r="O73">
      <f>O97+O103+O121</f>
    </oc>
    <nc r="O73">
      <v>968795.1</v>
    </nc>
  </rcc>
  <rcc rId="957" sId="1" numFmtId="4">
    <oc r="P73">
      <f>P97+P121</f>
    </oc>
    <nc r="P73">
      <v>819484.29999999993</v>
    </nc>
  </rcc>
  <rcc rId="958" sId="1" numFmtId="4">
    <oc r="Q73">
      <f>Q97+Q103+Q121</f>
    </oc>
    <nc r="Q73">
      <v>2200709.4</v>
    </nc>
  </rcc>
  <rcc rId="959" sId="1" numFmtId="4">
    <oc r="R73">
      <f>R97+R103+R121</f>
    </oc>
    <nc r="R73">
      <v>1330329.7</v>
    </nc>
  </rcc>
  <rcc rId="960" sId="1" numFmtId="4">
    <oc r="S73">
      <f>S97+S103+S121</f>
    </oc>
    <nc r="S73">
      <v>1080676.7</v>
    </nc>
  </rcc>
  <rcc rId="961" sId="1" numFmtId="4">
    <oc r="N74">
      <f>N158+N163+N122+N153</f>
    </oc>
    <nc r="N74">
      <v>3076848.8</v>
    </nc>
  </rcc>
  <rcc rId="962" sId="1" numFmtId="4">
    <oc r="O74">
      <f>O158+O163+O122</f>
    </oc>
    <nc r="O74">
      <v>3033082.1</v>
    </nc>
  </rcc>
  <rcc rId="963" sId="1" numFmtId="4">
    <oc r="P74">
      <f>P158+P163+P122+P153</f>
    </oc>
    <nc r="P74">
      <v>3849691.8000000003</v>
    </nc>
  </rcc>
  <rcc rId="964" sId="1" numFmtId="4">
    <oc r="Q74">
      <f>Q158+Q163+Q122+Q153</f>
    </oc>
    <nc r="Q74">
      <v>3083442.4</v>
    </nc>
  </rcc>
  <rcc rId="965" sId="1" numFmtId="4">
    <oc r="R74">
      <f>R158+R163+R122+R153</f>
    </oc>
    <nc r="R74">
      <v>3032463.5</v>
    </nc>
  </rcc>
  <rcc rId="966" sId="1" numFmtId="4">
    <oc r="S74">
      <f>S158+S163+S122+S153</f>
    </oc>
    <nc r="S74">
      <v>3135631.3000000003</v>
    </nc>
  </rcc>
  <rcc rId="967" sId="1" numFmtId="4">
    <oc r="N75">
      <f>N164</f>
    </oc>
    <nc r="N75">
      <v>86558.3</v>
    </nc>
  </rcc>
  <rcc rId="968" sId="1" numFmtId="4">
    <oc r="O75">
      <f>O164</f>
    </oc>
    <nc r="O75">
      <v>85700.4</v>
    </nc>
  </rcc>
  <rcc rId="969" sId="1" numFmtId="4">
    <oc r="P75">
      <f>P164+P103</f>
    </oc>
    <nc r="P75">
      <v>114782.1</v>
    </nc>
  </rcc>
  <rcc rId="970" sId="1" numFmtId="4">
    <oc r="Q75">
      <f>Q164</f>
    </oc>
    <nc r="Q75">
      <v>113794</v>
    </nc>
  </rcc>
  <rcc rId="971" sId="1" numFmtId="4">
    <oc r="R75">
      <f>R164</f>
    </oc>
    <nc r="R75">
      <v>115552.2</v>
    </nc>
  </rcc>
  <rcc rId="972" sId="1" numFmtId="4">
    <oc r="S75">
      <f>S164</f>
    </oc>
    <nc r="S75">
      <v>121460</v>
    </nc>
  </rcc>
  <rcc rId="973" sId="1" numFmtId="4">
    <oc r="N76">
      <f>N123</f>
    </oc>
    <nc r="N76">
      <v>0</v>
    </nc>
  </rcc>
  <rcc rId="974" sId="1" numFmtId="4">
    <oc r="O76">
      <f>O123</f>
    </oc>
    <nc r="O76">
      <v>0</v>
    </nc>
  </rcc>
  <rcc rId="975" sId="1" numFmtId="4">
    <oc r="P76">
      <f>P123</f>
    </oc>
    <nc r="P76">
      <v>0</v>
    </nc>
  </rcc>
  <rcc rId="976" sId="1" numFmtId="4">
    <oc r="Q76">
      <f>Q123</f>
    </oc>
    <nc r="Q76">
      <v>0</v>
    </nc>
  </rcc>
  <rcc rId="977" sId="1" numFmtId="4">
    <oc r="R76">
      <f>R123</f>
    </oc>
    <nc r="R76">
      <v>0</v>
    </nc>
  </rcc>
  <rcc rId="978" sId="1" numFmtId="4">
    <oc r="S76">
      <f>S123</f>
    </oc>
    <nc r="S76">
      <v>0</v>
    </nc>
  </rcc>
  <rcc rId="979" sId="1" numFmtId="4">
    <oc r="N77">
      <f>N135+N124</f>
    </oc>
    <nc r="N77">
      <v>7575.4</v>
    </nc>
  </rcc>
  <rcc rId="980" sId="1" numFmtId="4">
    <oc r="O77">
      <f>O135+O124</f>
    </oc>
    <nc r="O77">
      <v>2790.4</v>
    </nc>
  </rcc>
  <rcc rId="981" sId="1" numFmtId="4">
    <oc r="P77">
      <f>P135+P124</f>
    </oc>
    <nc r="P77">
      <v>8990</v>
    </nc>
  </rcc>
  <rcc rId="982" sId="1" numFmtId="4">
    <oc r="Q77">
      <f>Q135+Q124</f>
    </oc>
    <nc r="Q77">
      <v>67550.899999999994</v>
    </nc>
  </rcc>
  <rcc rId="983" sId="1" numFmtId="4">
    <oc r="R77">
      <f>R135+R124</f>
    </oc>
    <nc r="R77">
      <v>38888.199999999997</v>
    </nc>
  </rcc>
  <rcc rId="984" sId="1" numFmtId="4">
    <oc r="S77">
      <f>S135+S124</f>
    </oc>
    <nc r="S77">
      <v>39030.699999999997</v>
    </nc>
  </rcc>
  <rcc rId="985" sId="1" numFmtId="4">
    <oc r="N78">
      <f>N136+N160+N125</f>
    </oc>
    <nc r="N78">
      <v>0</v>
    </nc>
  </rcc>
  <rcc rId="986" sId="1" numFmtId="4">
    <oc r="O78">
      <f>O136+O160+O125</f>
    </oc>
    <nc r="O78">
      <v>0</v>
    </nc>
  </rcc>
  <rcc rId="987" sId="1" numFmtId="4">
    <oc r="P78">
      <f>P136+P160+P125</f>
    </oc>
    <nc r="P78">
      <v>7466.5</v>
    </nc>
  </rcc>
  <rcc rId="988" sId="1" numFmtId="4">
    <oc r="Q78">
      <f>Q136+Q160+Q125</f>
    </oc>
    <nc r="Q78">
      <v>4855.6000000000004</v>
    </nc>
  </rcc>
  <rcc rId="989" sId="1" numFmtId="4">
    <oc r="R78">
      <f>R136+R160+R125</f>
    </oc>
    <nc r="R78">
      <v>0</v>
    </nc>
  </rcc>
  <rcc rId="990" sId="1" numFmtId="4">
    <oc r="S78">
      <f>S136+S160+S125</f>
    </oc>
    <nc r="S78">
      <v>0</v>
    </nc>
  </rcc>
  <rcc rId="991" sId="1" numFmtId="4">
    <oc r="N79">
      <f>N138</f>
    </oc>
    <nc r="N79">
      <v>1227393</v>
    </nc>
  </rcc>
  <rcc rId="992" sId="1" numFmtId="4">
    <oc r="O79">
      <f>O138</f>
    </oc>
    <nc r="O79">
      <v>1224514.5</v>
    </nc>
  </rcc>
  <rcc rId="993" sId="1" numFmtId="4">
    <oc r="P79">
      <f>P138</f>
    </oc>
    <nc r="P79">
      <v>1211770.1000000001</v>
    </nc>
  </rcc>
  <rcc rId="994" sId="1" numFmtId="4">
    <oc r="Q79">
      <f>Q138</f>
    </oc>
    <nc r="Q79">
      <v>1308132.8999999999</v>
    </nc>
  </rcc>
  <rcc rId="995" sId="1" numFmtId="4">
    <oc r="R79">
      <f>R138</f>
    </oc>
    <nc r="R79">
      <v>1539691.7</v>
    </nc>
  </rcc>
  <rcc rId="996" sId="1" numFmtId="4">
    <oc r="S79">
      <f>S138</f>
    </oc>
    <nc r="S79">
      <v>1298703</v>
    </nc>
  </rcc>
  <rcc rId="997" sId="1" numFmtId="4">
    <oc r="N80">
      <f>N126+N139</f>
    </oc>
    <nc r="N80">
      <v>2673880.9000000004</v>
    </nc>
  </rcc>
  <rcc rId="998" sId="1" numFmtId="4">
    <oc r="O80">
      <f>O126+O139</f>
    </oc>
    <nc r="O80">
      <v>2537046.2999999998</v>
    </nc>
  </rcc>
  <rcc rId="999" sId="1" numFmtId="4">
    <oc r="P80">
      <f>P126+P139</f>
    </oc>
    <nc r="P80">
      <v>4795768.4000000004</v>
    </nc>
  </rcc>
  <rcc rId="1000" sId="1" numFmtId="4">
    <oc r="Q80">
      <f>Q126+Q139</f>
    </oc>
    <nc r="Q80">
      <v>3108828.8000000003</v>
    </nc>
  </rcc>
  <rcc rId="1001" sId="1" numFmtId="4">
    <oc r="R80">
      <f>R126+R139</f>
    </oc>
    <nc r="R80">
      <v>2004250.6</v>
    </nc>
  </rcc>
  <rcc rId="1002" sId="1" numFmtId="4">
    <oc r="S80">
      <f>S126+S139</f>
    </oc>
    <nc r="S80">
      <v>1305017.8999999999</v>
    </nc>
  </rcc>
  <rcc rId="1003" sId="1" numFmtId="4">
    <oc r="N81">
      <f>N140</f>
    </oc>
    <nc r="N81">
      <v>792258.7</v>
    </nc>
  </rcc>
  <rcc rId="1004" sId="1" numFmtId="4">
    <oc r="O81">
      <f>O140</f>
    </oc>
    <nc r="O81">
      <v>791882.8</v>
    </nc>
  </rcc>
  <rcc rId="1005" sId="1" numFmtId="4">
    <oc r="P81">
      <f>P140</f>
    </oc>
    <nc r="P81">
      <v>938939.8</v>
    </nc>
  </rcc>
  <rcc rId="1006" sId="1" numFmtId="4">
    <oc r="Q81">
      <f>Q140</f>
    </oc>
    <nc r="Q81">
      <v>1013563.9</v>
    </nc>
  </rcc>
  <rcc rId="1007" sId="1" numFmtId="4">
    <oc r="R81">
      <f>R140</f>
    </oc>
    <nc r="R81">
      <v>1112576.8999999999</v>
    </nc>
  </rcc>
  <rcc rId="1008" sId="1" numFmtId="4">
    <oc r="S81">
      <f>S140</f>
    </oc>
    <nc r="S81">
      <v>1174248.3</v>
    </nc>
  </rcc>
  <rcc rId="1009" sId="1" numFmtId="4">
    <oc r="N82">
      <f>+N141+N184+N190</f>
    </oc>
    <nc r="N82">
      <v>117774.40000000001</v>
    </nc>
  </rcc>
  <rcc rId="1010" sId="1" numFmtId="4">
    <oc r="O82">
      <f>+O141+O184+O190</f>
    </oc>
    <nc r="O82">
      <v>117473.2</v>
    </nc>
  </rcc>
  <rcc rId="1011" sId="1" numFmtId="4">
    <oc r="P82">
      <f>P141+P184+P190</f>
    </oc>
    <nc r="P82">
      <v>187180.1</v>
    </nc>
  </rcc>
  <rcc rId="1012" sId="1" numFmtId="4">
    <oc r="Q82">
      <f>+Q141+Q184+Q190</f>
    </oc>
    <nc r="Q82">
      <v>139098.79999999999</v>
    </nc>
  </rcc>
  <rcc rId="1013" sId="1" numFmtId="4">
    <oc r="R82">
      <f>+R141+R184+R190</f>
    </oc>
    <nc r="R82">
      <v>142140.6</v>
    </nc>
  </rcc>
  <rcc rId="1014" sId="1" numFmtId="4">
    <oc r="S82">
      <f>+S141+S184+S190</f>
    </oc>
    <nc r="S82">
      <v>146446</v>
    </nc>
  </rcc>
  <rcc rId="1015" sId="1" numFmtId="4">
    <oc r="N83">
      <f>N111+N142+N191</f>
    </oc>
    <nc r="N83">
      <v>634689.30000000005</v>
    </nc>
  </rcc>
  <rcc rId="1016" sId="1" numFmtId="4">
    <oc r="O83">
      <f>O111+O142+O191</f>
    </oc>
    <nc r="O83">
      <v>629886.19999999995</v>
    </nc>
  </rcc>
  <rcc rId="1017" sId="1" numFmtId="4">
    <oc r="P83">
      <f>P111+P142+P191</f>
    </oc>
    <nc r="P83">
      <v>516760.3</v>
    </nc>
  </rcc>
  <rcc rId="1018" sId="1" numFmtId="4">
    <oc r="Q83">
      <f>Q111+Q142+Q191</f>
    </oc>
    <nc r="Q83">
      <v>867725.1</v>
    </nc>
  </rcc>
  <rcc rId="1019" sId="1" numFmtId="4">
    <oc r="R83">
      <f>R111+R142+R191</f>
    </oc>
    <nc r="R83">
      <v>784432.4</v>
    </nc>
  </rcc>
  <rcc rId="1020" sId="1" numFmtId="4">
    <oc r="S83">
      <f>S111+S142+S191</f>
    </oc>
    <nc r="S83">
      <v>668191.6</v>
    </nc>
  </rcc>
  <rcc rId="1021" sId="1" numFmtId="4">
    <oc r="N84">
      <f>N128+N145+N146+N185+N192</f>
    </oc>
    <nc r="N84">
      <v>706701.4</v>
    </nc>
  </rcc>
  <rcc rId="1022" sId="1" numFmtId="4">
    <oc r="O84">
      <f>O128+O145+O146+O185+O192</f>
    </oc>
    <nc r="O84">
      <v>706660.6</v>
    </nc>
  </rcc>
  <rcc rId="1023" sId="1" numFmtId="4">
    <oc r="P84">
      <f>P128+P145+P146+P185+P192</f>
    </oc>
    <nc r="P84">
      <v>849128</v>
    </nc>
  </rcc>
  <rcc rId="1024" sId="1" numFmtId="4">
    <oc r="Q84">
      <f>Q128+Q145+Q146+Q185+Q192</f>
    </oc>
    <nc r="Q84">
      <v>916984.39999999991</v>
    </nc>
  </rcc>
  <rcc rId="1025" sId="1" numFmtId="4">
    <oc r="R84">
      <f>R128+R145+R146+R185+R192</f>
    </oc>
    <nc r="R84">
      <v>956238.6</v>
    </nc>
  </rcc>
  <rcc rId="1026" sId="1" numFmtId="4">
    <oc r="S84">
      <f>S128+S145+S146+S185+S192</f>
    </oc>
    <nc r="S84">
      <v>1012231.2999999999</v>
    </nc>
  </rcc>
  <rcc rId="1027" sId="1" numFmtId="4">
    <oc r="N85">
      <f>N186</f>
    </oc>
    <nc r="N85">
      <v>0</v>
    </nc>
  </rcc>
  <rcc rId="1028" sId="1" numFmtId="4">
    <oc r="O85">
      <f>O186</f>
    </oc>
    <nc r="O85">
      <v>0</v>
    </nc>
  </rcc>
  <rcc rId="1029" sId="1" numFmtId="4">
    <oc r="P85">
      <f>P186</f>
    </oc>
    <nc r="P85">
      <v>0</v>
    </nc>
  </rcc>
  <rcc rId="1030" sId="1" numFmtId="4">
    <oc r="Q85">
      <f>Q186</f>
    </oc>
    <nc r="Q85">
      <v>0</v>
    </nc>
  </rcc>
  <rcc rId="1031" sId="1" numFmtId="4">
    <oc r="R85">
      <f>R186</f>
    </oc>
    <nc r="R85">
      <v>0</v>
    </nc>
  </rcc>
  <rcc rId="1032" sId="1" numFmtId="4">
    <oc r="S85">
      <f>S186</f>
    </oc>
    <nc r="S85">
      <v>0</v>
    </nc>
  </rcc>
  <rcc rId="1033" sId="1" numFmtId="4">
    <oc r="N86">
      <f>N159</f>
    </oc>
    <nc r="N86">
      <v>0</v>
    </nc>
  </rcc>
  <rcc rId="1034" sId="1" numFmtId="4">
    <oc r="O86">
      <f>O159</f>
    </oc>
    <nc r="O86">
      <v>0</v>
    </nc>
  </rcc>
  <rcc rId="1035" sId="1" numFmtId="4">
    <oc r="P86">
      <f>P159</f>
    </oc>
    <nc r="P86">
      <v>0</v>
    </nc>
  </rcc>
  <rcc rId="1036" sId="1" numFmtId="4">
    <oc r="Q86">
      <f>Q159</f>
    </oc>
    <nc r="Q86">
      <v>0</v>
    </nc>
  </rcc>
  <rcc rId="1037" sId="1" numFmtId="4">
    <oc r="R86">
      <f>R159</f>
    </oc>
    <nc r="R86">
      <v>0</v>
    </nc>
  </rcc>
  <rcc rId="1038" sId="1" numFmtId="4">
    <oc r="S86">
      <f>S159</f>
    </oc>
    <nc r="S86">
      <v>0</v>
    </nc>
  </rcc>
  <rcc rId="1039" sId="1" numFmtId="4">
    <oc r="N87">
      <f>N150</f>
    </oc>
    <nc r="N87">
      <v>0</v>
    </nc>
  </rcc>
  <rcc rId="1040" sId="1" numFmtId="4">
    <oc r="O87">
      <f>O150</f>
    </oc>
    <nc r="O87">
      <v>0</v>
    </nc>
  </rcc>
  <rcc rId="1041" sId="1" numFmtId="4">
    <oc r="P87">
      <f>P150</f>
    </oc>
    <nc r="P87">
      <v>11581.1</v>
    </nc>
  </rcc>
  <rcc rId="1042" sId="1" numFmtId="4">
    <oc r="Q87">
      <f>Q150</f>
    </oc>
    <nc r="Q87">
      <v>15099</v>
    </nc>
  </rcc>
  <rcc rId="1043" sId="1" numFmtId="4">
    <oc r="R87">
      <f>R150</f>
    </oc>
    <nc r="R87">
      <v>15699.2</v>
    </nc>
  </rcc>
  <rcc rId="1044" sId="1" numFmtId="4">
    <oc r="S87">
      <f>S150</f>
    </oc>
    <nc r="S87">
      <v>16323.100000000002</v>
    </nc>
  </rcc>
  <rcc rId="1045" sId="1" numFmtId="4">
    <oc r="N88">
      <f>N151+N187</f>
    </oc>
    <nc r="N88">
      <v>210612.9</v>
    </nc>
  </rcc>
  <rcc rId="1046" sId="1" numFmtId="4">
    <oc r="O88">
      <f>O151+O187</f>
    </oc>
    <nc r="O88">
      <v>210431.69999999998</v>
    </nc>
  </rcc>
  <rcc rId="1047" sId="1" numFmtId="4">
    <oc r="P88">
      <f>P151+P187</f>
    </oc>
    <nc r="P88">
      <v>191895</v>
    </nc>
  </rcc>
  <rcc rId="1048" sId="1" numFmtId="4">
    <oc r="Q88">
      <f>Q151+Q187</f>
    </oc>
    <nc r="Q88">
      <v>189315.1</v>
    </nc>
  </rcc>
  <rcc rId="1049" sId="1" numFmtId="4">
    <oc r="R88">
      <f>R151+R187</f>
    </oc>
    <nc r="R88">
      <v>195162.6</v>
    </nc>
  </rcc>
  <rcc rId="1050" sId="1" numFmtId="4">
    <oc r="S88">
      <f>S151+S187</f>
    </oc>
    <nc r="S88">
      <v>199230.8</v>
    </nc>
  </rcc>
  <rcc rId="1051" sId="1" numFmtId="4">
    <oc r="N89">
      <f>N152</f>
    </oc>
    <nc r="N89">
      <v>457076.89999999997</v>
    </nc>
  </rcc>
  <rcc rId="1052" sId="1" numFmtId="4">
    <oc r="O89">
      <f>O152</f>
    </oc>
    <nc r="O89">
      <v>457076</v>
    </nc>
  </rcc>
  <rcc rId="1053" sId="1" numFmtId="4">
    <oc r="P89">
      <f>P152</f>
    </oc>
    <nc r="P89">
      <v>523594.5</v>
    </nc>
  </rcc>
  <rcc rId="1054" sId="1" numFmtId="4">
    <oc r="Q89">
      <f>Q152</f>
    </oc>
    <nc r="Q89">
      <v>633130.69999999995</v>
    </nc>
  </rcc>
  <rcc rId="1055" sId="1" numFmtId="4">
    <oc r="R89">
      <f>R152</f>
    </oc>
    <nc r="R89">
      <v>578014</v>
    </nc>
  </rcc>
  <rcc rId="1056" sId="1" numFmtId="4">
    <oc r="S89">
      <f>S152</f>
    </oc>
    <nc r="S89">
      <v>596152</v>
    </nc>
  </rcc>
  <rcc rId="1057" sId="1" numFmtId="4">
    <oc r="N93">
      <f>N94+N95+N96</f>
    </oc>
    <nc r="N93">
      <v>148300.69999999998</v>
    </nc>
  </rcc>
  <rcc rId="1058" sId="1" numFmtId="4">
    <oc r="O93">
      <f>O94+O95+O96</f>
    </oc>
    <nc r="O93">
      <v>122984.29999999999</v>
    </nc>
  </rcc>
  <rcc rId="1059" sId="1" numFmtId="4">
    <oc r="P93">
      <f>P94+P95+P96</f>
    </oc>
    <nc r="P93">
      <v>126479.90000000001</v>
    </nc>
  </rcc>
  <rcc rId="1060" sId="1" numFmtId="4">
    <oc r="Q93">
      <f>Q94+Q95+Q96</f>
    </oc>
    <nc r="Q93">
      <v>123051.29999999999</v>
    </nc>
  </rcc>
  <rcc rId="1061" sId="1" numFmtId="4">
    <oc r="R93">
      <f>R94+R95+R96</f>
    </oc>
    <nc r="R93">
      <v>119970.40000000001</v>
    </nc>
  </rcc>
  <rcc rId="1062" sId="1" numFmtId="4">
    <oc r="S93">
      <f>S94+S95+S96</f>
    </oc>
    <nc r="S93">
      <v>136452.1</v>
    </nc>
  </rcc>
  <rcc rId="1063" sId="1" numFmtId="4">
    <oc r="N94">
      <f>бюджетный!N94+соцсфера!N94+ФМХ!N94</f>
    </oc>
    <nc r="N94">
      <v>148300.69999999998</v>
    </nc>
  </rcc>
  <rcc rId="1064" sId="1" numFmtId="4">
    <oc r="O94">
      <f>бюджетный!O94+соцсфера!O94+ФМХ!O94</f>
    </oc>
    <nc r="O94">
      <v>122984.29999999999</v>
    </nc>
  </rcc>
  <rcc rId="1065" sId="1" numFmtId="4">
    <oc r="P94">
      <f>бюджетный!P94+соцсфера!P94+ФМХ!P94</f>
    </oc>
    <nc r="P94">
      <v>125471.8</v>
    </nc>
  </rcc>
  <rcc rId="1066" sId="1" numFmtId="4">
    <oc r="Q94">
      <f>бюджетный!Q94+соцсфера!Q94+ФМХ!Q94</f>
    </oc>
    <nc r="Q94">
      <v>118939.79999999999</v>
    </nc>
  </rcc>
  <rcc rId="1067" sId="1" numFmtId="4">
    <oc r="R94">
      <f>бюджетный!R94+соцсфера!R94+ФМХ!R94</f>
    </oc>
    <nc r="R94">
      <v>117522.6</v>
    </nc>
  </rcc>
  <rcc rId="1068" sId="1" numFmtId="4">
    <oc r="S94">
      <f>бюджетный!S94+соцсфера!S94+ФМХ!S94</f>
    </oc>
    <nc r="S94">
      <v>122096.5</v>
    </nc>
  </rcc>
  <rcc rId="1069" sId="1" numFmtId="4">
    <oc r="N95">
      <f>бюджетный!N95+соцсфера!N95+ФМХ!N95</f>
    </oc>
    <nc r="N95">
      <v>0</v>
    </nc>
  </rcc>
  <rcc rId="1070" sId="1" numFmtId="4">
    <oc r="O95">
      <f>бюджетный!O95+соцсфера!O95+ФМХ!O95</f>
    </oc>
    <nc r="O95">
      <v>0</v>
    </nc>
  </rcc>
  <rcc rId="1071" sId="1" numFmtId="4">
    <oc r="P95">
      <f>бюджетный!P95+соцсфера!P95+ФМХ!P95</f>
    </oc>
    <nc r="P95">
      <v>1008.1</v>
    </nc>
  </rcc>
  <rcc rId="1072" sId="1" numFmtId="4">
    <oc r="Q95">
      <f>бюджетный!Q95+соцсфера!Q95+ФМХ!Q95</f>
    </oc>
    <nc r="Q95">
      <v>2530.3000000000002</v>
    </nc>
  </rcc>
  <rcc rId="1073" sId="1" numFmtId="4">
    <oc r="R95">
      <f>бюджетный!R95+соцсфера!R95+ФМХ!R95</f>
    </oc>
    <nc r="R95">
      <v>2447.8000000000002</v>
    </nc>
  </rcc>
  <rcc rId="1074" sId="1" numFmtId="4">
    <oc r="S95">
      <f>бюджетный!S95+соцсфера!S95+ФМХ!S95</f>
    </oc>
    <nc r="S95">
      <v>2447.8000000000002</v>
    </nc>
  </rcc>
  <rcc rId="1075" sId="1" numFmtId="4">
    <oc r="N96">
      <f>бюджетный!N96+соцсфера!N96+ФМХ!N96</f>
    </oc>
    <nc r="N96">
      <v>0</v>
    </nc>
  </rcc>
  <rcc rId="1076" sId="1" numFmtId="4">
    <oc r="O96">
      <f>бюджетный!O96+соцсфера!O96+ФМХ!O96</f>
    </oc>
    <nc r="O96">
      <v>0</v>
    </nc>
  </rcc>
  <rcc rId="1077" sId="1" numFmtId="4">
    <oc r="P96">
      <f>бюджетный!P96+соцсфера!P96+ФМХ!P96</f>
    </oc>
    <nc r="P96">
      <v>0</v>
    </nc>
  </rcc>
  <rcc rId="1078" sId="1" numFmtId="4">
    <oc r="Q96">
      <f>бюджетный!Q96+соцсфера!Q96+ФМХ!Q96</f>
    </oc>
    <nc r="Q96">
      <v>1581.2</v>
    </nc>
  </rcc>
  <rcc rId="1079" sId="1" numFmtId="4">
    <oc r="R96">
      <f>бюджетный!R96+соцсфера!R96+ФМХ!R96</f>
    </oc>
    <nc r="R96">
      <v>0</v>
    </nc>
  </rcc>
  <rcc rId="1080" sId="1" numFmtId="4">
    <oc r="S96">
      <f>бюджетный!S96+соцсфера!S96+ФМХ!S96</f>
    </oc>
    <nc r="S96">
      <v>11907.8</v>
    </nc>
  </rcc>
  <rcc rId="1081" sId="1" numFmtId="4">
    <oc r="N97">
      <f>бюджетный!N97+соцсфера!N97+ФМХ!N97</f>
    </oc>
    <nc r="N97">
      <v>1008703.5</v>
    </nc>
  </rcc>
  <rcc rId="1082" sId="1" numFmtId="4">
    <oc r="O97">
      <f>бюджетный!O97+соцсфера!O97+ФМХ!O97</f>
    </oc>
    <nc r="O97">
      <v>965684.6</v>
    </nc>
  </rcc>
  <rcc rId="1083" sId="1" numFmtId="4">
    <oc r="P97">
      <f>бюджетный!P97+соцсфера!P97+ФМХ!P97</f>
    </oc>
    <nc r="P97">
      <v>810923.1</v>
    </nc>
  </rcc>
  <rcc rId="1084" sId="1" numFmtId="4">
    <oc r="Q97">
      <f>бюджетный!Q97+соцсфера!Q97+ФМХ!Q97</f>
    </oc>
    <nc r="Q97">
      <v>2200709.4</v>
    </nc>
  </rcc>
  <rcc rId="1085" sId="1" numFmtId="4">
    <oc r="R97">
      <f>бюджетный!R97+соцсфера!R97+ФМХ!R97</f>
    </oc>
    <nc r="R97">
      <v>1330329.7</v>
    </nc>
  </rcc>
  <rcc rId="1086" sId="1" numFmtId="4">
    <oc r="S97">
      <f>бюджетный!S97+соцсфера!S97+ФМХ!S97</f>
    </oc>
    <nc r="S97">
      <v>1080676.7</v>
    </nc>
  </rcc>
  <rcc rId="1087" sId="1" numFmtId="4">
    <oc r="N100">
      <f>бюджетный!N100+соцсфера!N100+ФМХ!N100</f>
    </oc>
    <nc r="N100">
      <v>3967922.9</v>
    </nc>
  </rcc>
  <rcc rId="1088" sId="1" numFmtId="4">
    <oc r="O100">
      <f>бюджетный!O100+соцсфера!O100+ФМХ!O100</f>
    </oc>
    <nc r="O100">
      <v>3795568.3</v>
    </nc>
  </rcc>
  <rcc rId="1089" sId="1" numFmtId="4">
    <oc r="P100">
      <f>бюджетный!P100+соцсфера!P100+ФМХ!P100</f>
    </oc>
    <nc r="P100">
      <v>4694727.3</v>
    </nc>
  </rcc>
  <rcc rId="1090" sId="1" numFmtId="4">
    <oc r="Q100">
      <f>бюджетный!Q100+соцсфера!Q100+ФМХ!Q100</f>
    </oc>
    <nc r="Q100">
      <v>1891473.5</v>
    </nc>
  </rcc>
  <rcc rId="1091" sId="1" numFmtId="4">
    <oc r="R100">
      <f>бюджетный!R100+соцсфера!R100+ФМХ!R100</f>
    </oc>
    <nc r="R100">
      <v>1567733.4</v>
    </nc>
  </rcc>
  <rcc rId="1092" sId="1" numFmtId="4">
    <oc r="S100">
      <f>бюджетный!S100+соцсфера!S100+ФМХ!S100</f>
    </oc>
    <nc r="S100">
      <v>1405252.2</v>
    </nc>
  </rcc>
  <rcc rId="1093" sId="1" numFmtId="4">
    <oc r="N101">
      <f>N102+N103</f>
    </oc>
    <nc r="N101">
      <v>489000</v>
    </nc>
  </rcc>
  <rcc rId="1094" sId="1" numFmtId="4">
    <oc r="O101">
      <f>O102+O103</f>
    </oc>
    <nc r="O101">
      <v>465382</v>
    </nc>
  </rcc>
  <rcc rId="1095" sId="1" numFmtId="4">
    <oc r="P101">
      <f>P102+P103</f>
    </oc>
    <nc r="P101">
      <v>686626.5</v>
    </nc>
  </rcc>
  <rcc rId="1096" sId="1" numFmtId="4">
    <oc r="Q101">
      <f>Q102+Q103</f>
    </oc>
    <nc r="Q101">
      <v>731353.9</v>
    </nc>
  </rcc>
  <rcc rId="1097" sId="1" numFmtId="4">
    <oc r="R101">
      <f>R102+R103</f>
    </oc>
    <nc r="R101">
      <v>462870.3</v>
    </nc>
  </rcc>
  <rcc rId="1098" sId="1" numFmtId="4">
    <oc r="S101">
      <f>S102+S103</f>
    </oc>
    <nc r="S101">
      <v>477870.3</v>
    </nc>
  </rcc>
  <rcc rId="1099" sId="1" numFmtId="4">
    <oc r="N102">
      <f>бюджетный!N102+соцсфера!N102+ФМХ!N102</f>
    </oc>
    <nc r="N102">
      <v>489000</v>
    </nc>
  </rcc>
  <rcc rId="1100" sId="1" numFmtId="4">
    <oc r="O102">
      <f>бюджетный!O102+соцсфера!O102+ФМХ!O102</f>
    </oc>
    <nc r="O102">
      <v>465382</v>
    </nc>
  </rcc>
  <rcc rId="1101" sId="1" numFmtId="4">
    <oc r="P102">
      <f>бюджетный!P102+соцсфера!P102+ФМХ!P102</f>
    </oc>
    <nc r="P102">
      <v>670313.9</v>
    </nc>
  </rcc>
  <rcc rId="1102" sId="1" numFmtId="4">
    <oc r="Q102">
      <f>бюджетный!Q102+соцсфера!Q102+ФМХ!Q102</f>
    </oc>
    <nc r="Q102">
      <v>731353.9</v>
    </nc>
  </rcc>
  <rcc rId="1103" sId="1" numFmtId="4">
    <oc r="R102">
      <f>бюджетный!R102+соцсфера!R102+ФМХ!R102</f>
    </oc>
    <nc r="R102">
      <v>462870.3</v>
    </nc>
  </rcc>
  <rcc rId="1104" sId="1" numFmtId="4">
    <oc r="S102">
      <f>бюджетный!S102+соцсфера!S102+ФМХ!S102</f>
    </oc>
    <nc r="S102">
      <v>477870.3</v>
    </nc>
  </rcc>
  <rcc rId="1105" sId="1" numFmtId="4">
    <oc r="N103">
      <f>бюджетный!N103+соцсфера!N103+ФМХ!N103</f>
    </oc>
    <nc r="N103">
      <v>0</v>
    </nc>
  </rcc>
  <rcc rId="1106" sId="1" numFmtId="4">
    <oc r="O103">
      <f>бюджетный!O103+соцсфера!O103+ФМХ!O103</f>
    </oc>
    <nc r="O103">
      <v>0</v>
    </nc>
  </rcc>
  <rcc rId="1107" sId="1" numFmtId="4">
    <oc r="P103">
      <f>бюджетный!P103+соцсфера!P103+ФМХ!P103</f>
    </oc>
    <nc r="P103">
      <v>16312.6</v>
    </nc>
  </rcc>
  <rcc rId="1108" sId="1" numFmtId="4">
    <oc r="Q103">
      <f>бюджетный!Q103+соцсфера!Q103+ФМХ!Q103</f>
    </oc>
    <nc r="Q103">
      <v>0</v>
    </nc>
  </rcc>
  <rcc rId="1109" sId="1" numFmtId="4">
    <oc r="R103">
      <f>бюджетный!R103+соцсфера!R103+ФМХ!R103</f>
    </oc>
    <nc r="R103">
      <v>0</v>
    </nc>
  </rcc>
  <rcc rId="1110" sId="1" numFmtId="4">
    <oc r="S103">
      <f>бюджетный!S103+соцсфера!S103+ФМХ!S103</f>
    </oc>
    <nc r="S103">
      <v>0</v>
    </nc>
  </rcc>
  <rcc rId="1111" sId="1" numFmtId="4">
    <oc r="N104">
      <f>N105+N106</f>
    </oc>
    <nc r="N104">
      <v>1508655.1</v>
    </nc>
  </rcc>
  <rcc rId="1112" sId="1" numFmtId="4">
    <oc r="O104">
      <f>O105+O106</f>
    </oc>
    <nc r="O104">
      <v>1485881.3</v>
    </nc>
  </rcc>
  <rcc rId="1113" sId="1" numFmtId="4">
    <oc r="P104">
      <f>P105+P106</f>
    </oc>
    <nc r="P104">
      <v>3006589.8</v>
    </nc>
  </rcc>
  <rcc rId="1114" sId="1" numFmtId="4">
    <oc r="Q104">
      <f>Q105+Q106</f>
    </oc>
    <nc r="Q104">
      <v>2035869.4</v>
    </nc>
  </rcc>
  <rcc rId="1115" sId="1" numFmtId="4">
    <oc r="R104">
      <f>R105+R106</f>
    </oc>
    <nc r="R104">
      <v>1948072.2</v>
    </nc>
  </rcc>
  <rcc rId="1116" sId="1" numFmtId="4">
    <oc r="S104">
      <f>S105+S106</f>
    </oc>
    <nc r="S104">
      <v>1948072.2</v>
    </nc>
  </rcc>
  <rcc rId="1117" sId="1" numFmtId="4">
    <oc r="N105">
      <f>бюджетный!N105+соцсфера!N105+ФМХ!N105</f>
    </oc>
    <nc r="N105">
      <v>0</v>
    </nc>
  </rcc>
  <rcc rId="1118" sId="1" numFmtId="4">
    <oc r="O105">
      <f>бюджетный!O105+соцсфера!O105+ФМХ!O105</f>
    </oc>
    <nc r="O105">
      <v>0</v>
    </nc>
  </rcc>
  <rcc rId="1119" sId="1" numFmtId="4">
    <oc r="P105">
      <f>бюджетный!P105+соцсфера!P105+ФМХ!P105</f>
    </oc>
    <nc r="P105">
      <v>0</v>
    </nc>
  </rcc>
  <rcc rId="1120" sId="1" numFmtId="4">
    <oc r="Q105">
      <f>бюджетный!Q105+соцсфера!Q105+ФМХ!Q105</f>
    </oc>
    <nc r="Q105">
      <v>0</v>
    </nc>
  </rcc>
  <rcc rId="1121" sId="1" numFmtId="4">
    <oc r="R105">
      <f>бюджетный!R105+соцсфера!R105+ФМХ!R105</f>
    </oc>
    <nc r="R105">
      <v>0</v>
    </nc>
  </rcc>
  <rcc rId="1122" sId="1" numFmtId="4">
    <oc r="S105">
      <f>бюджетный!S105+соцсфера!S105+ФМХ!S105</f>
    </oc>
    <nc r="S105">
      <v>0</v>
    </nc>
  </rcc>
  <rcc rId="1123" sId="1" numFmtId="4">
    <oc r="N106">
      <f>бюджетный!N106+соцсфера!N106+ФМХ!N106</f>
    </oc>
    <nc r="N106">
      <v>1508655.1</v>
    </nc>
  </rcc>
  <rcc rId="1124" sId="1" numFmtId="4">
    <oc r="O106">
      <f>бюджетный!O106+соцсфера!O106+ФМХ!O106</f>
    </oc>
    <nc r="O106">
      <v>1485881.3</v>
    </nc>
  </rcc>
  <rcc rId="1125" sId="1" numFmtId="4">
    <oc r="P106">
      <f>бюджетный!P106+соцсфера!P106+ФМХ!P106</f>
    </oc>
    <nc r="P106">
      <v>3006589.8</v>
    </nc>
  </rcc>
  <rcc rId="1126" sId="1" numFmtId="4">
    <oc r="Q106">
      <f>бюджетный!Q106+соцсфера!Q106+ФМХ!Q106</f>
    </oc>
    <nc r="Q106">
      <v>2035869.4</v>
    </nc>
  </rcc>
  <rcc rId="1127" sId="1" numFmtId="4">
    <oc r="R106">
      <f>бюджетный!R106+соцсфера!R106+ФМХ!R106</f>
    </oc>
    <nc r="R106">
      <v>1948072.2</v>
    </nc>
  </rcc>
  <rcc rId="1128" sId="1" numFmtId="4">
    <oc r="S106">
      <f>бюджетный!S106+соцсфера!S106+ФМХ!S106</f>
    </oc>
    <nc r="S106">
      <v>1948072.2</v>
    </nc>
  </rcc>
  <rcc rId="1129" sId="1" numFmtId="4">
    <oc r="N107">
      <f>N108+N109+N110+N111</f>
    </oc>
    <nc r="N107">
      <v>36866.300000000003</v>
    </nc>
  </rcc>
  <rcc rId="1130" sId="1" numFmtId="4">
    <oc r="O107">
      <f>O108+O109+O110+O111</f>
    </oc>
    <nc r="O107">
      <v>36493.5</v>
    </nc>
  </rcc>
  <rcc rId="1131" sId="1" numFmtId="4">
    <oc r="P107">
      <f>P108+P109+P110+P111</f>
    </oc>
    <nc r="P107">
      <v>37992.199999999997</v>
    </nc>
  </rcc>
  <rcc rId="1132" sId="1" numFmtId="4">
    <oc r="Q107">
      <f>Q108+Q109+Q110+Q111</f>
    </oc>
    <nc r="Q107">
      <v>73955.899999999994</v>
    </nc>
  </rcc>
  <rcc rId="1133" sId="1" numFmtId="4">
    <oc r="R107">
      <f>R108+R109+R110+R111</f>
    </oc>
    <nc r="R107">
      <v>56779.199999999997</v>
    </nc>
  </rcc>
  <rcc rId="1134" sId="1" numFmtId="4">
    <oc r="S107">
      <f>S108+S109+S110+S111</f>
    </oc>
    <nc r="S107">
      <v>56779.3</v>
    </nc>
  </rcc>
  <rcc rId="1135" sId="1" numFmtId="4">
    <oc r="N108">
      <f>бюджетный!N108+соцсфера!N108+ФМХ!N108</f>
    </oc>
    <nc r="N108">
      <v>729.9</v>
    </nc>
  </rcc>
  <rcc rId="1136" sId="1" numFmtId="4">
    <oc r="O108">
      <f>бюджетный!O108+соцсфера!O108+ФМХ!O108</f>
    </oc>
    <nc r="O108">
      <v>729.9</v>
    </nc>
  </rcc>
  <rcc rId="1137" sId="1" numFmtId="4">
    <oc r="P108">
      <f>бюджетный!P108+соцсфера!P108+ФМХ!P108</f>
    </oc>
    <nc r="P108">
      <v>0</v>
    </nc>
  </rcc>
  <rcc rId="1138" sId="1" numFmtId="4">
    <oc r="Q108">
      <f>бюджетный!Q108+соцсфера!Q108+ФМХ!Q108</f>
    </oc>
    <nc r="Q108">
      <v>0</v>
    </nc>
  </rcc>
  <rcc rId="1139" sId="1" numFmtId="4">
    <oc r="R108">
      <f>бюджетный!R108+соцсфера!R108+ФМХ!R108</f>
    </oc>
    <nc r="R108">
      <v>0</v>
    </nc>
  </rcc>
  <rcc rId="1140" sId="1" numFmtId="4">
    <oc r="S108">
      <f>бюджетный!S108+соцсфера!S108+ФМХ!S108</f>
    </oc>
    <nc r="S108">
      <v>0</v>
    </nc>
  </rcc>
  <rcc rId="1141" sId="1" numFmtId="4">
    <oc r="N109">
      <f>бюджетный!N109+соцсфера!N109+ФМХ!N109</f>
    </oc>
    <nc r="N109">
      <v>0</v>
    </nc>
  </rcc>
  <rcc rId="1142" sId="1" numFmtId="4">
    <oc r="O109">
      <f>бюджетный!O109+соцсфера!O109+ФМХ!O109</f>
    </oc>
    <nc r="O109">
      <v>0</v>
    </nc>
  </rcc>
  <rcc rId="1143" sId="1" numFmtId="4">
    <oc r="P109">
      <f>бюджетный!P109+соцсфера!P109+ФМХ!P109</f>
    </oc>
    <nc r="P109">
      <v>37992.199999999997</v>
    </nc>
  </rcc>
  <rcc rId="1144" sId="1" numFmtId="4">
    <oc r="Q109">
      <f>бюджетный!Q109+соцсфера!Q109+ФМХ!Q109</f>
    </oc>
    <nc r="Q109">
      <v>73955.899999999994</v>
    </nc>
  </rcc>
  <rcc rId="1145" sId="1" numFmtId="4">
    <oc r="R109">
      <f>бюджетный!R109+соцсфера!R109+ФМХ!R109</f>
    </oc>
    <nc r="R109">
      <v>56779.199999999997</v>
    </nc>
  </rcc>
  <rcc rId="1146" sId="1" numFmtId="4">
    <oc r="S109">
      <f>бюджетный!S109+соцсфера!S109+ФМХ!S109</f>
    </oc>
    <nc r="S109">
      <v>56779.3</v>
    </nc>
  </rcc>
  <rcc rId="1147" sId="1" numFmtId="4">
    <oc r="N110">
      <f>бюджетный!N110+соцсфера!N110+ФМХ!N110</f>
    </oc>
    <nc r="N110">
      <v>36136.400000000001</v>
    </nc>
  </rcc>
  <rcc rId="1148" sId="1" numFmtId="4">
    <oc r="O110">
      <f>бюджетный!O110+соцсфера!O110+ФМХ!O110</f>
    </oc>
    <nc r="O110">
      <v>35763.599999999999</v>
    </nc>
  </rcc>
  <rcc rId="1149" sId="1" numFmtId="4">
    <oc r="P110">
      <f>бюджетный!P110+соцсфера!P110+ФМХ!P110</f>
    </oc>
    <nc r="P110">
      <v>0</v>
    </nc>
  </rcc>
  <rcc rId="1150" sId="1" numFmtId="4">
    <oc r="Q110">
      <f>бюджетный!Q110+соцсфера!Q110+ФМХ!Q110</f>
    </oc>
    <nc r="Q110">
      <v>0</v>
    </nc>
  </rcc>
  <rcc rId="1151" sId="1" numFmtId="4">
    <oc r="R110">
      <f>бюджетный!R110+соцсфера!R110+ФМХ!R110</f>
    </oc>
    <nc r="R110">
      <v>0</v>
    </nc>
  </rcc>
  <rcc rId="1152" sId="1" numFmtId="4">
    <oc r="S110">
      <f>бюджетный!S110+соцсфера!S110+ФМХ!S110</f>
    </oc>
    <nc r="S110">
      <v>0</v>
    </nc>
  </rcc>
  <rcc rId="1153" sId="1" numFmtId="4">
    <oc r="N111">
      <f>бюджетный!N111+соцсфера!N111+ФМХ!N111</f>
    </oc>
    <nc r="N111">
      <v>0</v>
    </nc>
  </rcc>
  <rcc rId="1154" sId="1" numFmtId="4">
    <oc r="O111">
      <f>бюджетный!O111+соцсфера!O111+ФМХ!O111</f>
    </oc>
    <nc r="O111">
      <v>0</v>
    </nc>
  </rcc>
  <rcc rId="1155" sId="1" numFmtId="4">
    <oc r="P111">
      <f>бюджетный!P111+соцсфера!P111+ФМХ!P111</f>
    </oc>
    <nc r="P111">
      <v>0</v>
    </nc>
  </rcc>
  <rcc rId="1156" sId="1" numFmtId="4">
    <oc r="Q111">
      <f>бюджетный!Q111+соцсфера!Q111+ФМХ!Q111</f>
    </oc>
    <nc r="Q111">
      <v>0</v>
    </nc>
  </rcc>
  <rcc rId="1157" sId="1" numFmtId="4">
    <oc r="R111">
      <f>бюджетный!R111+соцсфера!R111+ФМХ!R111</f>
    </oc>
    <nc r="R111">
      <v>0</v>
    </nc>
  </rcc>
  <rcc rId="1158" sId="1" numFmtId="4">
    <oc r="S111">
      <f>бюджетный!S111+соцсфера!S111+ФМХ!S111</f>
    </oc>
    <nc r="S111">
      <v>0</v>
    </nc>
  </rcc>
  <rcc rId="1159" sId="1" numFmtId="4">
    <oc r="N113">
      <f>SUM(N114:N128)</f>
    </oc>
    <nc r="N113">
      <v>20931.600000000002</v>
    </nc>
  </rcc>
  <rcc rId="1160" sId="1" numFmtId="4">
    <oc r="O113">
      <f>SUM(O114:O128)</f>
    </oc>
    <nc r="O113">
      <v>19349.2</v>
    </nc>
  </rcc>
  <rcc rId="1161" sId="1" numFmtId="4">
    <oc r="P113">
      <f>SUM(P114:P128)</f>
    </oc>
    <nc r="P113">
      <v>57201.8</v>
    </nc>
  </rcc>
  <rcc rId="1162" sId="1" numFmtId="4">
    <oc r="Q113">
      <f>SUM(Q114:Q128)</f>
    </oc>
    <nc r="Q113">
      <v>17816.099999999999</v>
    </nc>
  </rcc>
  <rcc rId="1163" sId="1" numFmtId="4">
    <oc r="R113">
      <f>SUM(R114:R128)</f>
    </oc>
    <nc r="R113">
      <v>17816.099999999999</v>
    </nc>
  </rcc>
  <rcc rId="1164" sId="1" numFmtId="4">
    <oc r="S113">
      <f>SUM(S114:S128)</f>
    </oc>
    <nc r="S113">
      <v>17816.099999999999</v>
    </nc>
  </rcc>
  <rcc rId="1165" sId="1" numFmtId="4">
    <oc r="N114">
      <f>бюджетный!N114+соцсфера!N114+ФМХ!N114</f>
    </oc>
    <nc r="N114">
      <v>0</v>
    </nc>
  </rcc>
  <rcc rId="1166" sId="1" numFmtId="4">
    <oc r="O114">
      <f>бюджетный!O114+соцсфера!O114+ФМХ!O114</f>
    </oc>
    <nc r="O114">
      <v>0</v>
    </nc>
  </rcc>
  <rcc rId="1167" sId="1" numFmtId="4">
    <oc r="P114">
      <f>бюджетный!P114+соцсфера!P114+ФМХ!P114</f>
    </oc>
    <nc r="P114">
      <v>0</v>
    </nc>
  </rcc>
  <rcc rId="1168" sId="1" numFmtId="4">
    <oc r="Q114">
      <f>бюджетный!Q114+соцсфера!Q114+ФМХ!Q114</f>
    </oc>
    <nc r="Q114">
      <v>0</v>
    </nc>
  </rcc>
  <rcc rId="1169" sId="1" numFmtId="4">
    <oc r="R114">
      <f>бюджетный!R114+соцсфера!R114+ФМХ!R114</f>
    </oc>
    <nc r="R114">
      <v>0</v>
    </nc>
  </rcc>
  <rcc rId="1170" sId="1" numFmtId="4">
    <oc r="S114">
      <f>бюджетный!S114+соцсфера!S114+ФМХ!S114</f>
    </oc>
    <nc r="S114">
      <v>0</v>
    </nc>
  </rcc>
  <rcc rId="1171" sId="1" numFmtId="4">
    <oc r="N115">
      <f>бюджетный!N115+соцсфера!N115+ФМХ!N115</f>
    </oc>
    <nc r="N115">
      <v>3329.5</v>
    </nc>
  </rcc>
  <rcc rId="1172" sId="1" numFmtId="4">
    <oc r="O115">
      <f>бюджетный!O115+соцсфера!O115+ФМХ!O115</f>
    </oc>
    <nc r="O115">
      <v>3232.6</v>
    </nc>
  </rcc>
  <rcc rId="1173" sId="1" numFmtId="4">
    <oc r="P115">
      <f>бюджетный!P115+соцсфера!P115+ФМХ!P115</f>
    </oc>
    <nc r="P115">
      <v>776.9</v>
    </nc>
  </rcc>
  <rcc rId="1174" sId="1" numFmtId="4">
    <oc r="Q115">
      <f>бюджетный!Q115+соцсфера!Q115+ФМХ!Q115</f>
    </oc>
    <nc r="Q115">
      <v>0</v>
    </nc>
  </rcc>
  <rcc rId="1175" sId="1" numFmtId="4">
    <oc r="R115">
      <f>бюджетный!R115+соцсфера!R115+ФМХ!R115</f>
    </oc>
    <nc r="R115">
      <v>0</v>
    </nc>
  </rcc>
  <rcc rId="1176" sId="1" numFmtId="4">
    <oc r="S115">
      <f>бюджетный!S115+соцсфера!S115+ФМХ!S115</f>
    </oc>
    <nc r="S115">
      <v>0</v>
    </nc>
  </rcc>
  <rcc rId="1177" sId="1" numFmtId="4">
    <oc r="N116">
      <f>бюджетный!N116+соцсфера!N116+ФМХ!N116</f>
    </oc>
    <nc r="N116">
      <v>0</v>
    </nc>
  </rcc>
  <rcc rId="1178" sId="1" numFmtId="4">
    <oc r="O116">
      <f>бюджетный!O116+соцсфера!O116+ФМХ!O116</f>
    </oc>
    <nc r="O116">
      <v>0</v>
    </nc>
  </rcc>
  <rcc rId="1179" sId="1" numFmtId="4">
    <oc r="P116">
      <f>бюджетный!P116+соцсфера!P116+ФМХ!P116</f>
    </oc>
    <nc r="P116">
      <v>0</v>
    </nc>
  </rcc>
  <rcc rId="1180" sId="1" numFmtId="4">
    <oc r="Q116">
      <f>бюджетный!Q116+соцсфера!Q116+ФМХ!Q116</f>
    </oc>
    <nc r="Q116">
      <v>0</v>
    </nc>
  </rcc>
  <rcc rId="1181" sId="1" numFmtId="4">
    <oc r="R116">
      <f>бюджетный!R116+соцсфера!R116+ФМХ!R116</f>
    </oc>
    <nc r="R116">
      <v>0</v>
    </nc>
  </rcc>
  <rcc rId="1182" sId="1" numFmtId="4">
    <oc r="S116">
      <f>бюджетный!S116+соцсфера!S116+ФМХ!S116</f>
    </oc>
    <nc r="S116">
      <v>0</v>
    </nc>
  </rcc>
  <rcc rId="1183" sId="1" numFmtId="4">
    <oc r="N117">
      <f>бюджетный!N117+соцсфера!N117+ФМХ!N117</f>
    </oc>
    <nc r="N117">
      <v>5904.7</v>
    </nc>
  </rcc>
  <rcc rId="1184" sId="1" numFmtId="4">
    <oc r="O117">
      <f>бюджетный!O117+соцсфера!O117+ФМХ!O117</f>
    </oc>
    <nc r="O117">
      <v>5684.7</v>
    </nc>
  </rcc>
  <rcc rId="1185" sId="1" numFmtId="4">
    <oc r="P117">
      <f>бюджетный!P117+соцсфера!P117+ФМХ!P117</f>
    </oc>
    <nc r="P117">
      <v>5582.0999999999995</v>
    </nc>
  </rcc>
  <rcc rId="1186" sId="1" numFmtId="4">
    <oc r="Q117">
      <f>бюджетный!Q117+соцсфера!Q117+ФМХ!Q117</f>
    </oc>
    <nc r="Q117">
      <v>17816.099999999999</v>
    </nc>
  </rcc>
  <rcc rId="1187" sId="1" numFmtId="4">
    <oc r="R117">
      <f>бюджетный!R117+соцсфера!R117+ФМХ!R117</f>
    </oc>
    <nc r="R117">
      <v>17816.099999999999</v>
    </nc>
  </rcc>
  <rcc rId="1188" sId="1" numFmtId="4">
    <oc r="S117">
      <f>бюджетный!S117+соцсфера!S117+ФМХ!S117</f>
    </oc>
    <nc r="S117">
      <v>17816.099999999999</v>
    </nc>
  </rcc>
  <rcc rId="1189" sId="1" numFmtId="4">
    <oc r="N118">
      <f>ФМХ!N118+бюджетный!N118+соцсфера!N118</f>
    </oc>
    <nc r="N118">
      <v>0</v>
    </nc>
  </rcc>
  <rcc rId="1190" sId="1" numFmtId="4">
    <oc r="O118">
      <f>ФМХ!O118+бюджетный!O118+соцсфера!O118</f>
    </oc>
    <nc r="O118">
      <v>0</v>
    </nc>
  </rcc>
  <rcc rId="1191" sId="1" numFmtId="4">
    <oc r="P118">
      <f>ФМХ!P118+бюджетный!P118+соцсфера!P118</f>
    </oc>
    <nc r="P118">
      <v>0</v>
    </nc>
  </rcc>
  <rcc rId="1192" sId="1" numFmtId="4">
    <oc r="Q118">
      <f>ФМХ!Q118+бюджетный!Q118+соцсфера!Q118</f>
    </oc>
    <nc r="Q118">
      <v>0</v>
    </nc>
  </rcc>
  <rcc rId="1193" sId="1" numFmtId="4">
    <oc r="R118">
      <f>ФМХ!R118+бюджетный!R118+соцсфера!R118</f>
    </oc>
    <nc r="R118">
      <v>0</v>
    </nc>
  </rcc>
  <rcc rId="1194" sId="1" numFmtId="4">
    <oc r="S118">
      <f>ФМХ!S118+бюджетный!S118+соцсфера!S118</f>
    </oc>
    <nc r="S118">
      <v>0</v>
    </nc>
  </rcc>
  <rcc rId="1195" sId="1" numFmtId="4">
    <oc r="N119">
      <f>бюджетный!N119+соцсфера!N119+ФМХ!N119</f>
    </oc>
    <nc r="N119">
      <v>3820.1</v>
    </nc>
  </rcc>
  <rcc rId="1196" sId="1" numFmtId="4">
    <oc r="O119">
      <f>бюджетный!O119+соцсфера!O119+ФМХ!O119</f>
    </oc>
    <nc r="O119">
      <v>3820.1</v>
    </nc>
  </rcc>
  <rcc rId="1197" sId="1" numFmtId="4">
    <oc r="P119">
      <f>бюджетный!P119+соцсфера!P119+ФМХ!P119</f>
    </oc>
    <nc r="P119">
      <v>28599.200000000001</v>
    </nc>
  </rcc>
  <rcc rId="1198" sId="1" numFmtId="4">
    <oc r="Q119">
      <f>бюджетный!Q119+соцсфера!Q119+ФМХ!Q119</f>
    </oc>
    <nc r="Q119">
      <v>0</v>
    </nc>
  </rcc>
  <rcc rId="1199" sId="1" numFmtId="4">
    <oc r="R119">
      <f>бюджетный!R119+соцсфера!R119+ФМХ!R119</f>
    </oc>
    <nc r="R119">
      <v>0</v>
    </nc>
  </rcc>
  <rcc rId="1200" sId="1" numFmtId="4">
    <oc r="S119">
      <f>бюджетный!S119+соцсфера!S119+ФМХ!S119</f>
    </oc>
    <nc r="S119">
      <v>0</v>
    </nc>
  </rcc>
  <rcc rId="1201" sId="1" numFmtId="4">
    <oc r="N120">
      <f>бюджетный!N120+соцсфера!N120+ФМХ!N120</f>
    </oc>
    <nc r="N120">
      <v>4766.8</v>
    </nc>
  </rcc>
  <rcc rId="1202" sId="1" numFmtId="4">
    <oc r="O120">
      <f>бюджетный!O120+соцсфера!O120+ФМХ!O120</f>
    </oc>
    <nc r="O120">
      <v>3501.3</v>
    </nc>
  </rcc>
  <rcc rId="1203" sId="1" numFmtId="4">
    <oc r="P120">
      <f>бюджетный!P120+соцсфера!P120+ФМХ!P120</f>
    </oc>
    <nc r="P120">
      <v>13682.4</v>
    </nc>
  </rcc>
  <rcc rId="1204" sId="1" numFmtId="4">
    <oc r="Q120">
      <f>бюджетный!Q120+соцсфера!Q120+ФМХ!Q120</f>
    </oc>
    <nc r="Q120">
      <v>0</v>
    </nc>
  </rcc>
  <rcc rId="1205" sId="1" numFmtId="4">
    <oc r="R120">
      <f>бюджетный!R120+соцсфера!R120+ФМХ!R120</f>
    </oc>
    <nc r="R120">
      <v>0</v>
    </nc>
  </rcc>
  <rcc rId="1206" sId="1" numFmtId="4">
    <oc r="S120">
      <f>бюджетный!S120+соцсфера!S120+ФМХ!S120</f>
    </oc>
    <nc r="S120">
      <v>0</v>
    </nc>
  </rcc>
  <rcc rId="1207" sId="1" numFmtId="4">
    <oc r="N121">
      <f>бюджетный!N121+соцсфера!N121+ФМХ!N121</f>
    </oc>
    <nc r="N121">
      <v>3110.5</v>
    </nc>
  </rcc>
  <rcc rId="1208" sId="1" numFmtId="4">
    <oc r="O121">
      <f>бюджетный!O121+соцсфера!O121+ФМХ!O121</f>
    </oc>
    <nc r="O121">
      <v>3110.5</v>
    </nc>
  </rcc>
  <rcc rId="1209" sId="1" numFmtId="4">
    <oc r="P121">
      <f>бюджетный!P121+соцсфера!P121+ФМХ!P121</f>
    </oc>
    <nc r="P121">
      <v>8561.2000000000007</v>
    </nc>
  </rcc>
  <rcc rId="1210" sId="1" numFmtId="4">
    <oc r="Q121">
      <f>бюджетный!Q121+соцсфера!Q121+ФМХ!Q121</f>
    </oc>
    <nc r="Q121">
      <v>0</v>
    </nc>
  </rcc>
  <rcc rId="1211" sId="1" numFmtId="4">
    <oc r="R121">
      <f>бюджетный!R121+соцсфера!R121+ФМХ!R121</f>
    </oc>
    <nc r="R121">
      <v>0</v>
    </nc>
  </rcc>
  <rcc rId="1212" sId="1" numFmtId="4">
    <oc r="S121">
      <f>бюджетный!S121+соцсфера!S121+ФМХ!S121</f>
    </oc>
    <nc r="S121">
      <v>0</v>
    </nc>
  </rcc>
  <rcc rId="1213" sId="1" numFmtId="4">
    <oc r="N122">
      <f>бюджетный!N122+соцсфера!N122+ФМХ!N122</f>
    </oc>
    <nc r="N122">
      <v>0</v>
    </nc>
  </rcc>
  <rcc rId="1214" sId="1" numFmtId="4">
    <oc r="O122">
      <f>бюджетный!O122+соцсфера!O122+ФМХ!O122</f>
    </oc>
    <nc r="O122">
      <v>0</v>
    </nc>
  </rcc>
  <rcc rId="1215" sId="1" numFmtId="4">
    <oc r="P122">
      <f>бюджетный!P122+соцсфера!P122+ФМХ!P122</f>
    </oc>
    <nc r="P122">
      <v>0</v>
    </nc>
  </rcc>
  <rcc rId="1216" sId="1" numFmtId="4">
    <oc r="Q122">
      <f>бюджетный!Q122+соцсфера!Q122+ФМХ!Q122</f>
    </oc>
    <nc r="Q122">
      <v>0</v>
    </nc>
  </rcc>
  <rcc rId="1217" sId="1" numFmtId="4">
    <oc r="R122">
      <f>бюджетный!R122+соцсфера!R122+ФМХ!R122</f>
    </oc>
    <nc r="R122">
      <v>0</v>
    </nc>
  </rcc>
  <rcc rId="1218" sId="1" numFmtId="4">
    <oc r="S122">
      <f>бюджетный!S122+соцсфера!S122+ФМХ!S122</f>
    </oc>
    <nc r="S122">
      <v>0</v>
    </nc>
  </rcc>
  <rcc rId="1219" sId="1" numFmtId="4">
    <oc r="N123">
      <f>бюджетный!N123+соцсфера!N123+ФМХ!N123</f>
    </oc>
    <nc r="N123">
      <v>0</v>
    </nc>
  </rcc>
  <rcc rId="1220" sId="1" numFmtId="4">
    <oc r="O123">
      <f>бюджетный!O123+соцсфера!O123+ФМХ!O123</f>
    </oc>
    <nc r="O123">
      <v>0</v>
    </nc>
  </rcc>
  <rcc rId="1221" sId="1" numFmtId="4">
    <oc r="P123">
      <f>бюджетный!P123+соцсфера!P123+ФМХ!P123</f>
    </oc>
    <nc r="P123">
      <v>0</v>
    </nc>
  </rcc>
  <rcc rId="1222" sId="1" numFmtId="4">
    <oc r="Q123">
      <f>бюджетный!Q123+соцсфера!Q123+ФМХ!Q123</f>
    </oc>
    <nc r="Q123">
      <v>0</v>
    </nc>
  </rcc>
  <rcc rId="1223" sId="1" numFmtId="4">
    <oc r="R123">
      <f>бюджетный!R123+соцсфера!R123+ФМХ!R123</f>
    </oc>
    <nc r="R123">
      <v>0</v>
    </nc>
  </rcc>
  <rcc rId="1224" sId="1" numFmtId="4">
    <oc r="S123">
      <f>бюджетный!S123+соцсфера!S123+ФМХ!S123</f>
    </oc>
    <nc r="S123">
      <v>0</v>
    </nc>
  </rcc>
  <rcc rId="1225" sId="1" numFmtId="4">
    <oc r="N124">
      <f>ФМХ!N124+бюджетный!N124+соцсфера!N124</f>
    </oc>
    <nc r="N124">
      <v>0</v>
    </nc>
  </rcc>
  <rcc rId="1226" sId="1" numFmtId="4">
    <oc r="O124">
      <f>ФМХ!O124+бюджетный!O124+соцсфера!O124</f>
    </oc>
    <nc r="O124">
      <v>0</v>
    </nc>
  </rcc>
  <rcc rId="1227" sId="1" numFmtId="4">
    <oc r="P124">
      <f>ФМХ!P124+бюджетный!P124+соцсфера!P124</f>
    </oc>
    <nc r="P124">
      <v>0</v>
    </nc>
  </rcc>
  <rcc rId="1228" sId="1" numFmtId="4">
    <oc r="Q124">
      <f>ФМХ!Q124+бюджетный!Q124+соцсфера!Q124</f>
    </oc>
    <nc r="Q124">
      <v>0</v>
    </nc>
  </rcc>
  <rcc rId="1229" sId="1" numFmtId="4">
    <oc r="R124">
      <f>ФМХ!R124+бюджетный!R124+соцсфера!R124</f>
    </oc>
    <nc r="R124">
      <v>0</v>
    </nc>
  </rcc>
  <rcc rId="1230" sId="1" numFmtId="4">
    <oc r="S124">
      <f>ФМХ!S124+бюджетный!S124+соцсфера!S124</f>
    </oc>
    <nc r="S124">
      <v>0</v>
    </nc>
  </rcc>
  <rcc rId="1231" sId="1" numFmtId="4">
    <oc r="N125">
      <f>бюджетный!N125+соцсфера!N125+ФМХ!N125</f>
    </oc>
    <nc r="N125">
      <v>0</v>
    </nc>
  </rcc>
  <rcc rId="1232" sId="1" numFmtId="4">
    <oc r="O125">
      <f>бюджетный!O125+соцсфера!O125+ФМХ!O125</f>
    </oc>
    <nc r="O125">
      <v>0</v>
    </nc>
  </rcc>
  <rcc rId="1233" sId="1" numFmtId="4">
    <oc r="P125">
      <f>бюджетный!P125+соцсфера!P125+ФМХ!P125</f>
    </oc>
    <nc r="P125">
      <v>0</v>
    </nc>
  </rcc>
  <rcc rId="1234" sId="1" numFmtId="4">
    <oc r="Q125">
      <f>бюджетный!Q125+соцсфера!Q125+ФМХ!Q125</f>
    </oc>
    <nc r="Q125">
      <v>0</v>
    </nc>
  </rcc>
  <rcc rId="1235" sId="1" numFmtId="4">
    <oc r="R125">
      <f>бюджетный!R125+соцсфера!R125+ФМХ!R125</f>
    </oc>
    <nc r="R125">
      <v>0</v>
    </nc>
  </rcc>
  <rcc rId="1236" sId="1" numFmtId="4">
    <oc r="S125">
      <f>бюджетный!S125+соцсфера!S125+ФМХ!S125</f>
    </oc>
    <nc r="S125">
      <v>0</v>
    </nc>
  </rcc>
  <rcc rId="1237" sId="1" numFmtId="4">
    <oc r="N126">
      <f>бюджетный!N126+соцсфера!N126+ФМХ!N126</f>
    </oc>
    <nc r="N126">
      <v>0</v>
    </nc>
  </rcc>
  <rcc rId="1238" sId="1" numFmtId="4">
    <oc r="O126">
      <f>бюджетный!O126+соцсфера!O126+ФМХ!O126</f>
    </oc>
    <nc r="O126">
      <v>0</v>
    </nc>
  </rcc>
  <rcc rId="1239" sId="1" numFmtId="4">
    <oc r="P126">
      <f>бюджетный!P126+соцсфера!P126+ФМХ!P126</f>
    </oc>
    <nc r="P126">
      <v>0</v>
    </nc>
  </rcc>
  <rcc rId="1240" sId="1" numFmtId="4">
    <oc r="Q126">
      <f>бюджетный!Q126+соцсфера!Q126+ФМХ!Q126</f>
    </oc>
    <nc r="Q126">
      <v>0</v>
    </nc>
  </rcc>
  <rcc rId="1241" sId="1" numFmtId="4">
    <oc r="R126">
      <f>бюджетный!R126+соцсфера!R126+ФМХ!R126</f>
    </oc>
    <nc r="R126">
      <v>0</v>
    </nc>
  </rcc>
  <rcc rId="1242" sId="1" numFmtId="4">
    <oc r="S126">
      <f>бюджетный!S126+соцсфера!S126+ФМХ!S126</f>
    </oc>
    <nc r="S126">
      <v>0</v>
    </nc>
  </rcc>
  <rcc rId="1243" sId="1" numFmtId="4">
    <oc r="N128">
      <f>бюджетный!N128+соцсфера!N128+ФМХ!N128</f>
    </oc>
    <nc r="N128">
      <v>0</v>
    </nc>
  </rcc>
  <rcc rId="1244" sId="1" numFmtId="4">
    <oc r="O128">
      <f>бюджетный!O128+соцсфера!O128+ФМХ!O128</f>
    </oc>
    <nc r="O128">
      <v>0</v>
    </nc>
  </rcc>
  <rcc rId="1245" sId="1" numFmtId="4">
    <oc r="P128">
      <f>бюджетный!P128+соцсфера!P128+ФМХ!P128</f>
    </oc>
    <nc r="P128">
      <v>0</v>
    </nc>
  </rcc>
  <rcc rId="1246" sId="1" numFmtId="4">
    <oc r="Q128">
      <f>бюджетный!Q128+соцсфера!Q128+ФМХ!Q128</f>
    </oc>
    <nc r="Q128">
      <v>0</v>
    </nc>
  </rcc>
  <rcc rId="1247" sId="1" numFmtId="4">
    <oc r="R128">
      <f>бюджетный!R128+соцсфера!R128+ФМХ!R128</f>
    </oc>
    <nc r="R128">
      <v>0</v>
    </nc>
  </rcc>
  <rcc rId="1248" sId="1" numFmtId="4">
    <oc r="S128">
      <f>бюджетный!S128+соцсфера!S128+ФМХ!S128</f>
    </oc>
    <nc r="S128">
      <v>0</v>
    </nc>
  </rcc>
  <rcc rId="1249" sId="1" numFmtId="4">
    <oc r="N129">
      <f>N130</f>
    </oc>
    <nc r="N129">
      <v>4730</v>
    </nc>
  </rcc>
  <rcc rId="1250" sId="1" numFmtId="4">
    <oc r="O129">
      <f>O130</f>
    </oc>
    <nc r="O129">
      <v>4702.8999999999996</v>
    </nc>
  </rcc>
  <rcc rId="1251" sId="1" numFmtId="4">
    <oc r="P129">
      <f>P130</f>
    </oc>
    <nc r="P129">
      <v>6810.1</v>
    </nc>
  </rcc>
  <rcc rId="1252" sId="1" numFmtId="4">
    <oc r="Q129">
      <f>Q130</f>
    </oc>
    <nc r="Q129">
      <v>7593.6</v>
    </nc>
  </rcc>
  <rcc rId="1253" sId="1" numFmtId="4">
    <oc r="R129">
      <f>R130</f>
    </oc>
    <nc r="R129">
      <v>3640.8</v>
    </nc>
  </rcc>
  <rcc rId="1254" sId="1" numFmtId="4">
    <oc r="S129">
      <f>S130</f>
    </oc>
    <nc r="S129">
      <v>3640.8</v>
    </nc>
  </rcc>
  <rcc rId="1255" sId="1" numFmtId="4">
    <oc r="N130">
      <f>бюджетный!N130+соцсфера!N130+ФМХ!N130</f>
    </oc>
    <nc r="N130">
      <v>4730</v>
    </nc>
  </rcc>
  <rcc rId="1256" sId="1" numFmtId="4">
    <oc r="O130">
      <f>бюджетный!O130+соцсфера!O130+ФМХ!O130</f>
    </oc>
    <nc r="O130">
      <v>4702.8999999999996</v>
    </nc>
  </rcc>
  <rcc rId="1257" sId="1" numFmtId="4">
    <oc r="P130">
      <f>бюджетный!P130+соцсфера!P130+ФМХ!P130</f>
    </oc>
    <nc r="P130">
      <v>6810.1</v>
    </nc>
  </rcc>
  <rcc rId="1258" sId="1" numFmtId="4">
    <oc r="Q130">
      <f>бюджетный!Q130+соцсфера!Q130+ФМХ!Q130</f>
    </oc>
    <nc r="Q130">
      <v>7593.6</v>
    </nc>
  </rcc>
  <rcc rId="1259" sId="1" numFmtId="4">
    <oc r="R130">
      <f>бюджетный!R130+соцсфера!R130+ФМХ!R130</f>
    </oc>
    <nc r="R130">
      <v>3640.8</v>
    </nc>
  </rcc>
  <rcc rId="1260" sId="1" numFmtId="4">
    <oc r="S130">
      <f>бюджетный!S130+соцсфера!S130+ФМХ!S130</f>
    </oc>
    <nc r="S130">
      <v>3640.8</v>
    </nc>
  </rcc>
  <rcc rId="1261" sId="1" numFmtId="4">
    <oc r="N133">
      <f>бюджетный!N133+соцсфера!N133+ФМХ!N133</f>
    </oc>
    <nc r="N133">
      <v>399</v>
    </nc>
  </rcc>
  <rcc rId="1262" sId="1" numFmtId="4">
    <oc r="O133">
      <f>бюджетный!O133+соцсфера!O133+ФМХ!O133</f>
    </oc>
    <nc r="O133">
      <v>399</v>
    </nc>
  </rcc>
  <rcc rId="1263" sId="1" numFmtId="4">
    <oc r="P133">
      <f>бюджетный!P133+соцсфера!P133+ФМХ!P133</f>
    </oc>
    <nc r="P133">
      <v>0</v>
    </nc>
  </rcc>
  <rcc rId="1264" sId="1" numFmtId="4">
    <oc r="Q133">
      <f>бюджетный!Q133+соцсфера!Q133+ФМХ!Q133</f>
    </oc>
    <nc r="Q133">
      <v>0</v>
    </nc>
  </rcc>
  <rcc rId="1265" sId="1" numFmtId="4">
    <oc r="R133">
      <f>бюджетный!R133+соцсфера!R133+ФМХ!R133</f>
    </oc>
    <nc r="R133">
      <v>0</v>
    </nc>
  </rcc>
  <rcc rId="1266" sId="1" numFmtId="4">
    <oc r="S133">
      <f>бюджетный!S133+соцсфера!S133+ФМХ!S133</f>
    </oc>
    <nc r="S133">
      <v>0</v>
    </nc>
  </rcc>
  <rcc rId="1267" sId="1" numFmtId="4">
    <oc r="N134">
      <f>N135+N136</f>
    </oc>
    <nc r="N134">
      <v>7575.4</v>
    </nc>
  </rcc>
  <rcc rId="1268" sId="1" numFmtId="4">
    <oc r="O134">
      <f>O135+O136</f>
    </oc>
    <nc r="O134">
      <v>2790.4</v>
    </nc>
  </rcc>
  <rcc rId="1269" sId="1" numFmtId="4">
    <oc r="P134">
      <f>P135+P136</f>
    </oc>
    <nc r="P134">
      <v>16456.5</v>
    </nc>
  </rcc>
  <rcc rId="1270" sId="1" numFmtId="4">
    <oc r="Q134">
      <f>Q135+Q136</f>
    </oc>
    <nc r="Q134">
      <v>72406.5</v>
    </nc>
  </rcc>
  <rcc rId="1271" sId="1" numFmtId="4">
    <oc r="R134">
      <f>R135+R136</f>
    </oc>
    <nc r="R134">
      <v>38888.199999999997</v>
    </nc>
  </rcc>
  <rcc rId="1272" sId="1" numFmtId="4">
    <oc r="S134">
      <f>S135+S136</f>
    </oc>
    <nc r="S134">
      <v>39030.699999999997</v>
    </nc>
  </rcc>
  <rcc rId="1273" sId="1" numFmtId="4">
    <oc r="N135">
      <f>бюджетный!N135+соцсфера!N135+ФМХ!N135</f>
    </oc>
    <nc r="N135">
      <v>7575.4</v>
    </nc>
  </rcc>
  <rcc rId="1274" sId="1" numFmtId="4">
    <oc r="O135">
      <f>бюджетный!O135+соцсфера!O135+ФМХ!O135</f>
    </oc>
    <nc r="O135">
      <v>2790.4</v>
    </nc>
  </rcc>
  <rcc rId="1275" sId="1" numFmtId="4">
    <oc r="P135">
      <f>бюджетный!P135+соцсфера!P135+ФМХ!P135</f>
    </oc>
    <nc r="P135">
      <v>8990</v>
    </nc>
  </rcc>
  <rcc rId="1276" sId="1" numFmtId="4">
    <oc r="Q135">
      <f>бюджетный!Q135+соцсфера!Q135+ФМХ!Q135</f>
    </oc>
    <nc r="Q135">
      <v>67550.899999999994</v>
    </nc>
  </rcc>
  <rcc rId="1277" sId="1" numFmtId="4">
    <oc r="R135">
      <f>бюджетный!R135+соцсфера!R135+ФМХ!R135</f>
    </oc>
    <nc r="R135">
      <v>38888.199999999997</v>
    </nc>
  </rcc>
  <rcc rId="1278" sId="1" numFmtId="4">
    <oc r="S135">
      <f>бюджетный!S135+соцсфера!S135+ФМХ!S135</f>
    </oc>
    <nc r="S135">
      <v>39030.699999999997</v>
    </nc>
  </rcc>
  <rcc rId="1279" sId="1" numFmtId="4">
    <oc r="N136">
      <f>ФМХ!N136+бюджетный!N136-соцсфера!N136</f>
    </oc>
    <nc r="N136">
      <v>0</v>
    </nc>
  </rcc>
  <rcc rId="1280" sId="1" numFmtId="4">
    <oc r="O136">
      <f>ФМХ!O136+бюджетный!O136-соцсфера!O136</f>
    </oc>
    <nc r="O136">
      <v>0</v>
    </nc>
  </rcc>
  <rcc rId="1281" sId="1" numFmtId="4">
    <oc r="P136">
      <f>ФМХ!P136+бюджетный!P136-соцсфера!P136</f>
    </oc>
    <nc r="P136">
      <v>7466.5</v>
    </nc>
  </rcc>
  <rcc rId="1282" sId="1" numFmtId="4">
    <oc r="Q136">
      <f>ФМХ!Q136+бюджетный!Q136-соцсфера!Q136</f>
    </oc>
    <nc r="Q136">
      <v>4855.6000000000004</v>
    </nc>
  </rcc>
  <rcc rId="1283" sId="1" numFmtId="4">
    <oc r="R136">
      <f>ФМХ!R136+бюджетный!R136-соцсфера!R136</f>
    </oc>
    <nc r="R136">
      <v>0</v>
    </nc>
  </rcc>
  <rcc rId="1284" sId="1" numFmtId="4">
    <oc r="S136">
      <f>ФМХ!S136+бюджетный!S136-соцсфера!S136</f>
    </oc>
    <nc r="S136">
      <v>0</v>
    </nc>
  </rcc>
  <rcc rId="1285" sId="1" numFmtId="4">
    <oc r="N137">
      <f>SUM(N138:N142)</f>
    </oc>
    <nc r="N137">
      <v>5331288.2</v>
    </nc>
  </rcc>
  <rcc rId="1286" sId="1" numFmtId="4">
    <oc r="O137">
      <f>SUM(O138:O142)</f>
    </oc>
    <nc r="O137">
      <v>5186396.0999999996</v>
    </nc>
  </rcc>
  <rcc rId="1287" sId="1" numFmtId="4">
    <oc r="P137">
      <f>SUM(P138:P142)</f>
    </oc>
    <nc r="P137">
      <v>7467095.3999999994</v>
    </nc>
  </rcc>
  <rcc rId="1288" sId="1" numFmtId="4">
    <oc r="Q137">
      <f>SUM(Q138:Q142)</f>
    </oc>
    <nc r="Q137">
      <v>6302992.1000000006</v>
    </nc>
  </rcc>
  <rcc rId="1289" sId="1" numFmtId="4">
    <oc r="R137">
      <f>SUM(R138:R142)</f>
    </oc>
    <nc r="R137">
      <v>5445693</v>
    </nc>
  </rcc>
  <rcc rId="1290" sId="1" numFmtId="4">
    <oc r="S137">
      <f>SUM(S138:S142)</f>
    </oc>
    <nc r="S137">
      <v>4450902.2</v>
    </nc>
  </rcc>
  <rcc rId="1291" sId="1" numFmtId="4">
    <oc r="N138">
      <f>бюджетный!N138+соцсфера!N138+ФМХ!N138</f>
    </oc>
    <nc r="N138">
      <v>1227393</v>
    </nc>
  </rcc>
  <rcc rId="1292" sId="1" numFmtId="4">
    <oc r="O138">
      <f>бюджетный!O138+соцсфера!O138+ФМХ!O138</f>
    </oc>
    <nc r="O138">
      <v>1224514.5</v>
    </nc>
  </rcc>
  <rcc rId="1293" sId="1" numFmtId="4">
    <oc r="P138">
      <f>бюджетный!P138+соцсфера!P138+ФМХ!P138</f>
    </oc>
    <nc r="P138">
      <v>1211770.1000000001</v>
    </nc>
  </rcc>
  <rcc rId="1294" sId="1" numFmtId="4">
    <oc r="Q138">
      <f>бюджетный!Q138+соцсфера!Q138+ФМХ!Q138</f>
    </oc>
    <nc r="Q138">
      <v>1308132.8999999999</v>
    </nc>
  </rcc>
  <rcc rId="1295" sId="1" numFmtId="4">
    <oc r="R138">
      <f>бюджетный!R138+соцсфера!R138+ФМХ!R138</f>
    </oc>
    <nc r="R138">
      <v>1539691.7</v>
    </nc>
  </rcc>
  <rcc rId="1296" sId="1" numFmtId="4">
    <oc r="S138">
      <f>бюджетный!S138+соцсфера!S138+ФМХ!S138</f>
    </oc>
    <nc r="S138">
      <v>1298703</v>
    </nc>
  </rcc>
  <rcc rId="1297" sId="1" numFmtId="4">
    <oc r="N139">
      <f>бюджетный!N139+соцсфера!N139+ФМХ!N139</f>
    </oc>
    <nc r="N139">
      <v>2673880.9000000004</v>
    </nc>
  </rcc>
  <rcc rId="1298" sId="1" numFmtId="4">
    <oc r="O139">
      <f>бюджетный!O139+соцсфера!O139+ФМХ!O139</f>
    </oc>
    <nc r="O139">
      <v>2537046.2999999998</v>
    </nc>
  </rcc>
  <rcc rId="1299" sId="1" numFmtId="4">
    <oc r="P139">
      <f>бюджетный!P139+соцсфера!P139+ФМХ!P139</f>
    </oc>
    <nc r="P139">
      <v>4795768.4000000004</v>
    </nc>
  </rcc>
  <rcc rId="1300" sId="1" numFmtId="4">
    <oc r="Q139">
      <f>бюджетный!Q139+соцсфера!Q139+ФМХ!Q139</f>
    </oc>
    <nc r="Q139">
      <v>3108828.8000000003</v>
    </nc>
  </rcc>
  <rcc rId="1301" sId="1" numFmtId="4">
    <oc r="R139">
      <f>бюджетный!R139+соцсфера!R139+ФМХ!R139</f>
    </oc>
    <nc r="R139">
      <v>2004250.6</v>
    </nc>
  </rcc>
  <rcc rId="1302" sId="1" numFmtId="4">
    <oc r="S139">
      <f>бюджетный!S139+соцсфера!S139+ФМХ!S139</f>
    </oc>
    <nc r="S139">
      <v>1305017.8999999999</v>
    </nc>
  </rcc>
  <rcc rId="1303" sId="1" numFmtId="4">
    <oc r="N140">
      <f>бюджетный!N140+соцсфера!N140+ФМХ!N140</f>
    </oc>
    <nc r="N140">
      <v>792258.7</v>
    </nc>
  </rcc>
  <rcc rId="1304" sId="1" numFmtId="4">
    <oc r="O140">
      <f>бюджетный!O140+соцсфера!O140+ФМХ!O140</f>
    </oc>
    <nc r="O140">
      <v>791882.8</v>
    </nc>
  </rcc>
  <rcc rId="1305" sId="1" numFmtId="4">
    <oc r="P140">
      <f>бюджетный!P140+соцсфера!P140+ФМХ!P140</f>
    </oc>
    <nc r="P140">
      <v>938939.8</v>
    </nc>
  </rcc>
  <rcc rId="1306" sId="1" numFmtId="4">
    <oc r="Q140">
      <f>бюджетный!Q140+соцсфера!Q140+ФМХ!Q140</f>
    </oc>
    <nc r="Q140">
      <v>1013563.9</v>
    </nc>
  </rcc>
  <rcc rId="1307" sId="1" numFmtId="4">
    <oc r="R140">
      <f>бюджетный!R140+соцсфера!R140+ФМХ!R140</f>
    </oc>
    <nc r="R140">
      <v>1112576.8999999999</v>
    </nc>
  </rcc>
  <rcc rId="1308" sId="1" numFmtId="4">
    <oc r="S140">
      <f>бюджетный!S140+соцсфера!S140+ФМХ!S140</f>
    </oc>
    <nc r="S140">
      <v>1174248.3</v>
    </nc>
  </rcc>
  <rcc rId="1309" sId="1" numFmtId="4">
    <oc r="N141">
      <f>бюджетный!N141+соцсфера!N141+ФМХ!N141</f>
    </oc>
    <nc r="N141">
      <v>3066.3</v>
    </nc>
  </rcc>
  <rcc rId="1310" sId="1" numFmtId="4">
    <oc r="O141">
      <f>бюджетный!O141+соцсфера!O141+ФМХ!O141</f>
    </oc>
    <nc r="O141">
      <v>3066.3</v>
    </nc>
  </rcc>
  <rcc rId="1311" sId="1" numFmtId="4">
    <oc r="P141">
      <f>бюджетный!P141+соцсфера!P141+ФМХ!P141</f>
    </oc>
    <nc r="P141">
      <v>3856.8</v>
    </nc>
  </rcc>
  <rcc rId="1312" sId="1" numFmtId="4">
    <oc r="Q141">
      <f>бюджетный!Q141+соцсфера!Q141+ФМХ!Q141</f>
    </oc>
    <nc r="Q141">
      <v>4741.3999999999996</v>
    </nc>
  </rcc>
  <rcc rId="1313" sId="1" numFmtId="4">
    <oc r="R141">
      <f>бюджетный!R141+соцсфера!R141+ФМХ!R141</f>
    </oc>
    <nc r="R141">
      <v>4741.3999999999996</v>
    </nc>
  </rcc>
  <rcc rId="1314" sId="1" numFmtId="4">
    <oc r="S141">
      <f>бюджетный!S141+соцсфера!S141+ФМХ!S141</f>
    </oc>
    <nc r="S141">
      <v>4741.3999999999996</v>
    </nc>
  </rcc>
  <rcc rId="1315" sId="1" numFmtId="4">
    <oc r="N142">
      <f>бюджетный!N142+соцсфера!N142+ФМХ!N142</f>
    </oc>
    <nc r="N142">
      <v>634689.30000000005</v>
    </nc>
  </rcc>
  <rcc rId="1316" sId="1" numFmtId="4">
    <oc r="O142">
      <f>бюджетный!O142+соцсфера!O142+ФМХ!O142</f>
    </oc>
    <nc r="O142">
      <v>629886.19999999995</v>
    </nc>
  </rcc>
  <rcc rId="1317" sId="1" numFmtId="4">
    <oc r="P142">
      <f>бюджетный!P142+соцсфера!P142+ФМХ!P142</f>
    </oc>
    <nc r="P142">
      <v>516760.3</v>
    </nc>
  </rcc>
  <rcc rId="1318" sId="1" numFmtId="4">
    <oc r="Q142">
      <f>бюджетный!Q142+соцсфера!Q142+ФМХ!Q142</f>
    </oc>
    <nc r="Q142">
      <v>867725.1</v>
    </nc>
  </rcc>
  <rcc rId="1319" sId="1" numFmtId="4">
    <oc r="R142">
      <f>бюджетный!R142+соцсфера!R142+ФМХ!R142</f>
    </oc>
    <nc r="R142">
      <v>784432.4</v>
    </nc>
  </rcc>
  <rcc rId="1320" sId="1" numFmtId="4">
    <oc r="S142">
      <f>бюджетный!S142+соцсфера!S142+ФМХ!S142</f>
    </oc>
    <nc r="S142">
      <v>668191.6</v>
    </nc>
  </rcc>
  <rcc rId="1321" sId="1" numFmtId="4">
    <oc r="N144">
      <f>бюджетный!N144+соцсфера!N144+ФМХ!N144</f>
    </oc>
    <nc r="N144">
      <v>0</v>
    </nc>
  </rcc>
  <rcc rId="1322" sId="1" numFmtId="4">
    <oc r="O144">
      <f>бюджетный!O144+соцсфера!O144+ФМХ!O144</f>
    </oc>
    <nc r="O144">
      <v>0</v>
    </nc>
  </rcc>
  <rcc rId="1323" sId="1" numFmtId="4">
    <oc r="P144">
      <f>бюджетный!P144+соцсфера!P144+ФМХ!P144</f>
    </oc>
    <nc r="P144">
      <v>0</v>
    </nc>
  </rcc>
  <rcc rId="1324" sId="1" numFmtId="4">
    <oc r="Q144">
      <f>бюджетный!Q144+соцсфера!Q144+ФМХ!Q144</f>
    </oc>
    <nc r="Q144">
      <v>0</v>
    </nc>
  </rcc>
  <rcc rId="1325" sId="1" numFmtId="4">
    <oc r="R144">
      <f>бюджетный!R144+соцсфера!R144+ФМХ!R144</f>
    </oc>
    <nc r="R144">
      <v>0</v>
    </nc>
  </rcc>
  <rcc rId="1326" sId="1" numFmtId="4">
    <oc r="S144">
      <f>бюджетный!S144+соцсфера!S144+ФМХ!S144</f>
    </oc>
    <nc r="S144">
      <v>0</v>
    </nc>
  </rcc>
  <rcc rId="1327" sId="1" numFmtId="4">
    <oc r="N145">
      <f>бюджетный!N145+соцсфера!N145+ФМХ!N145</f>
    </oc>
    <nc r="N145">
      <v>198732.5</v>
    </nc>
  </rcc>
  <rcc rId="1328" sId="1" numFmtId="4">
    <oc r="O145">
      <f>бюджетный!O145+соцсфера!O145+ФМХ!O145</f>
    </oc>
    <nc r="O145">
      <v>198691.8</v>
    </nc>
  </rcc>
  <rcc rId="1329" sId="1" numFmtId="4">
    <oc r="P145">
      <f>бюджетный!P145+соцсфера!P145+ФМХ!P145</f>
    </oc>
    <nc r="P145">
      <v>244000.2</v>
    </nc>
  </rcc>
  <rcc rId="1330" sId="1" numFmtId="4">
    <oc r="Q145">
      <f>бюджетный!Q145+соцсфера!Q145+ФМХ!Q145</f>
    </oc>
    <nc r="Q145">
      <v>262343.8</v>
    </nc>
  </rcc>
  <rcc rId="1331" sId="1" numFmtId="4">
    <oc r="R145">
      <f>бюджетный!R145+соцсфера!R145+ФМХ!R145</f>
    </oc>
    <nc r="R145">
      <v>281445.5</v>
    </nc>
  </rcc>
  <rcc rId="1332" sId="1" numFmtId="4">
    <oc r="S145">
      <f>бюджетный!S145+соцсфера!S145+ФМХ!S145</f>
    </oc>
    <nc r="S145">
      <v>299344.90000000002</v>
    </nc>
  </rcc>
  <rcc rId="1333" sId="1" numFmtId="4">
    <oc r="N146">
      <f>бюджетный!N146+соцсфера!N146+ФМХ!N146</f>
    </oc>
    <nc r="N146">
      <v>507915.8</v>
    </nc>
  </rcc>
  <rcc rId="1334" sId="1" numFmtId="4">
    <oc r="O146">
      <f>бюджетный!O146+соцсфера!O146+ФМХ!O146</f>
    </oc>
    <nc r="O146">
      <v>507915.7</v>
    </nc>
  </rcc>
  <rcc rId="1335" sId="1" numFmtId="4">
    <oc r="P146">
      <f>бюджетный!P146+соцсфера!P146+ФМХ!P146</f>
    </oc>
    <nc r="P146">
      <v>605027.80000000005</v>
    </nc>
  </rcc>
  <rcc rId="1336" sId="1" numFmtId="4">
    <oc r="Q146">
      <f>бюджетный!Q146+соцсфера!Q146+ФМХ!Q146</f>
    </oc>
    <nc r="Q146">
      <v>654490.6</v>
    </nc>
  </rcc>
  <rcc rId="1337" sId="1" numFmtId="4">
    <oc r="R146">
      <f>бюджетный!R146+соцсфера!R146+ФМХ!R146</f>
    </oc>
    <nc r="R146">
      <v>674637.1</v>
    </nc>
  </rcc>
  <rcc rId="1338" sId="1" numFmtId="4">
    <oc r="S146">
      <f>бюджетный!S146+соцсфера!S146+ФМХ!S146</f>
    </oc>
    <nc r="S146">
      <v>712724.2</v>
    </nc>
  </rcc>
  <rcc rId="1339" sId="1" numFmtId="4">
    <oc r="N148">
      <f>ФМХ!N148+соцсфера!N148+бюджетный!N148</f>
    </oc>
    <nc r="N148">
      <v>0</v>
    </nc>
  </rcc>
  <rcc rId="1340" sId="1" numFmtId="4">
    <oc r="O148">
      <f>ФМХ!O148+соцсфера!O148+бюджетный!O148</f>
    </oc>
    <nc r="O148">
      <v>0</v>
    </nc>
  </rcc>
  <rcc rId="1341" sId="1" numFmtId="4">
    <oc r="P148">
      <f>ФМХ!P148+соцсфера!P148+бюджетный!P148</f>
    </oc>
    <nc r="P148">
      <v>970</v>
    </nc>
  </rcc>
  <rcc rId="1342" sId="1" numFmtId="4">
    <oc r="Q148">
      <f>ФМХ!Q148+соцсфера!Q148+бюджетный!Q148</f>
    </oc>
    <nc r="Q148">
      <v>6012</v>
    </nc>
  </rcc>
  <rcc rId="1343" sId="1" numFmtId="4">
    <oc r="R148">
      <f>ФМХ!R148+соцсфера!R148+бюджетный!R148</f>
    </oc>
    <nc r="R148">
      <v>0</v>
    </nc>
  </rcc>
  <rcc rId="1344" sId="1" numFmtId="4">
    <oc r="S148">
      <f>ФМХ!S148+соцсфера!S148+бюджетный!S148</f>
    </oc>
    <nc r="S148">
      <v>0</v>
    </nc>
  </rcc>
  <rcc rId="1345" sId="1" numFmtId="4">
    <oc r="N149">
      <f>N151+N152</f>
    </oc>
    <nc r="N149">
      <v>665689.79999999993</v>
    </nc>
  </rcc>
  <rcc rId="1346" sId="1" numFmtId="4">
    <oc r="O149">
      <f>O151+O152</f>
    </oc>
    <nc r="O149">
      <v>665508.19999999995</v>
    </nc>
  </rcc>
  <rcc rId="1347" sId="1" numFmtId="4">
    <oc r="P149">
      <f>P150+P151+P152</f>
    </oc>
    <nc r="P149">
      <v>725070.6</v>
    </nc>
  </rcc>
  <rcc rId="1348" sId="1" numFmtId="4">
    <oc r="Q149">
      <f>Q150+Q151+Q152</f>
    </oc>
    <nc r="Q149">
      <v>834544.79999999993</v>
    </nc>
  </rcc>
  <rcc rId="1349" sId="1" numFmtId="4">
    <oc r="R149">
      <f>R150+R151+R152</f>
    </oc>
    <nc r="R149">
      <v>785875.8</v>
    </nc>
  </rcc>
  <rcc rId="1350" sId="1" numFmtId="4">
    <oc r="S149">
      <f>S150+S151+S152</f>
    </oc>
    <nc r="S149">
      <v>808705.9</v>
    </nc>
  </rcc>
  <rcc rId="1351" sId="1" numFmtId="4">
    <oc r="N150">
      <f>бюджетный!N150+соцсфера!N150+ФМХ!N150</f>
    </oc>
    <nc r="N150">
      <v>0</v>
    </nc>
  </rcc>
  <rcc rId="1352" sId="1" numFmtId="4">
    <oc r="O150">
      <f>бюджетный!O150+соцсфера!O150+ФМХ!O150</f>
    </oc>
    <nc r="O150">
      <v>0</v>
    </nc>
  </rcc>
  <rcc rId="1353" sId="1" numFmtId="4">
    <oc r="P150">
      <f>бюджетный!P150+соцсфера!P150+ФМХ!P150</f>
    </oc>
    <nc r="P150">
      <v>11581.1</v>
    </nc>
  </rcc>
  <rcc rId="1354" sId="1" numFmtId="4">
    <oc r="Q150">
      <f>бюджетный!Q150+соцсфера!Q150+ФМХ!Q150</f>
    </oc>
    <nc r="Q150">
      <v>15099</v>
    </nc>
  </rcc>
  <rcc rId="1355" sId="1" numFmtId="4">
    <oc r="R150">
      <f>бюджетный!R150+соцсфера!R150+ФМХ!R150</f>
    </oc>
    <nc r="R150">
      <v>15699.2</v>
    </nc>
  </rcc>
  <rcc rId="1356" sId="1" numFmtId="4">
    <oc r="S150">
      <f>бюджетный!S150+соцсфера!S150+ФМХ!S150</f>
    </oc>
    <nc r="S150">
      <v>16323.100000000002</v>
    </nc>
  </rcc>
  <rcc rId="1357" sId="1" numFmtId="4">
    <oc r="N151">
      <f>бюджетный!N151+соцсфера!N151+ФМХ!N151</f>
    </oc>
    <nc r="N151">
      <v>208612.9</v>
    </nc>
  </rcc>
  <rcc rId="1358" sId="1" numFmtId="4">
    <oc r="O151">
      <f>бюджетный!O151+соцсфера!O151+ФМХ!O151</f>
    </oc>
    <nc r="O151">
      <v>208432.19999999998</v>
    </nc>
  </rcc>
  <rcc rId="1359" sId="1" numFmtId="4">
    <oc r="P151">
      <f>бюджетный!P151+соцсфера!P151+ФМХ!P151</f>
    </oc>
    <nc r="P151">
      <v>189895</v>
    </nc>
  </rcc>
  <rcc rId="1360" sId="1" numFmtId="4">
    <oc r="Q151">
      <f>бюджетный!Q151+соцсфера!Q151+ФМХ!Q151</f>
    </oc>
    <nc r="Q151">
      <v>186315.1</v>
    </nc>
  </rcc>
  <rcc rId="1361" sId="1" numFmtId="4">
    <oc r="R151">
      <f>бюджетный!R151+соцсфера!R151+ФМХ!R151</f>
    </oc>
    <nc r="R151">
      <v>192162.6</v>
    </nc>
  </rcc>
  <rcc rId="1362" sId="1" numFmtId="4">
    <oc r="S151">
      <f>бюджетный!S151+соцсфера!S151+ФМХ!S151</f>
    </oc>
    <nc r="S151">
      <v>196230.8</v>
    </nc>
  </rcc>
  <rcc rId="1363" sId="1" numFmtId="4">
    <oc r="N152">
      <f>бюджетный!N152+соцсфера!N152+ФМХ!N152</f>
    </oc>
    <nc r="N152">
      <v>457076.89999999997</v>
    </nc>
  </rcc>
  <rcc rId="1364" sId="1" numFmtId="4">
    <oc r="O152">
      <f>бюджетный!O152+соцсфера!O152+ФМХ!O152</f>
    </oc>
    <nc r="O152">
      <v>457076</v>
    </nc>
  </rcc>
  <rcc rId="1365" sId="1" numFmtId="4">
    <oc r="P152">
      <f>бюджетный!P152+соцсфера!P152+ФМХ!P152</f>
    </oc>
    <nc r="P152">
      <v>523594.5</v>
    </nc>
  </rcc>
  <rcc rId="1366" sId="1" numFmtId="4">
    <oc r="Q152">
      <f>бюджетный!Q152+соцсфера!Q152+ФМХ!Q152</f>
    </oc>
    <nc r="Q152">
      <v>633130.69999999995</v>
    </nc>
  </rcc>
  <rcc rId="1367" sId="1" numFmtId="4">
    <oc r="R152">
      <f>бюджетный!R152+соцсфера!R152+ФМХ!R152</f>
    </oc>
    <nc r="R152">
      <v>578014</v>
    </nc>
  </rcc>
  <rcc rId="1368" sId="1" numFmtId="4">
    <oc r="S152">
      <f>бюджетный!S152+соцсфера!S152+ФМХ!S152</f>
    </oc>
    <nc r="S152">
      <v>596152</v>
    </nc>
  </rcc>
  <rcc rId="1369" sId="1" numFmtId="4">
    <oc r="P153">
      <f>ФМХ!P153</f>
    </oc>
    <nc r="P153">
      <v>124057.1</v>
    </nc>
  </rcc>
  <rcc rId="1370" sId="1" numFmtId="4">
    <oc r="Q153">
      <f>ФМХ!Q153</f>
    </oc>
    <nc r="Q153">
      <v>97402.3</v>
    </nc>
  </rcc>
  <rcc rId="1371" sId="1" numFmtId="4">
    <oc r="R153">
      <f>ФМХ!R153</f>
    </oc>
    <nc r="R153">
      <v>2293</v>
    </nc>
  </rcc>
  <rcc rId="1372" sId="1" numFmtId="4">
    <oc r="S153">
      <f>ФМХ!S153</f>
    </oc>
    <nc r="S153">
      <v>2293</v>
    </nc>
  </rcc>
  <rcc rId="1373" sId="1" numFmtId="4">
    <oc r="N155">
      <f>бюджетный!N155+соцсфера!N155+ФМХ!N155</f>
    </oc>
    <nc r="N155">
      <v>29860.7</v>
    </nc>
  </rcc>
  <rcc rId="1374" sId="1" numFmtId="4">
    <oc r="O155">
      <f>бюджетный!O155+соцсфера!O155+ФМХ!O155</f>
    </oc>
    <nc r="O155">
      <v>29339.5</v>
    </nc>
  </rcc>
  <rcc rId="1375" sId="1" numFmtId="4">
    <oc r="P155">
      <f>бюджетный!P155+соцсфера!P155+ФМХ!P155</f>
    </oc>
    <nc r="P155">
      <v>37476.9</v>
    </nc>
  </rcc>
  <rcc rId="1376" sId="1" numFmtId="4">
    <oc r="Q155">
      <f>бюджетный!Q155+соцсфера!Q155+ФМХ!Q155</f>
    </oc>
    <nc r="Q155">
      <v>42895.5</v>
    </nc>
  </rcc>
  <rcc rId="1377" sId="1" numFmtId="4">
    <oc r="R155">
      <f>бюджетный!R155+соцсфера!R155+ФМХ!R155</f>
    </oc>
    <nc r="R155">
      <v>44250.8</v>
    </nc>
  </rcc>
  <rcc rId="1378" sId="1" numFmtId="4">
    <oc r="S155">
      <f>бюджетный!S155+соцсфера!S155+ФМХ!S155</f>
    </oc>
    <nc r="S155">
      <v>46020.9</v>
    </nc>
  </rcc>
  <rcc rId="1379" sId="1" numFmtId="4">
    <oc r="N156">
      <f>N157+N158+N159</f>
    </oc>
    <nc r="N156">
      <v>33921.800000000003</v>
    </nc>
  </rcc>
  <rcc rId="1380" sId="1" numFmtId="4">
    <oc r="O156">
      <f>O157+O158+O159</f>
    </oc>
    <nc r="O156">
      <v>33107</v>
    </nc>
  </rcc>
  <rcc rId="1381" sId="1" numFmtId="4">
    <oc r="P156">
      <f>P157+P158+P159</f>
    </oc>
    <nc r="P156">
      <v>62939.5</v>
    </nc>
  </rcc>
  <rcc rId="1382" sId="1" numFmtId="4">
    <oc r="Q156">
      <f>Q157+Q158+Q159</f>
    </oc>
    <nc r="Q156">
      <v>46719.4</v>
    </nc>
  </rcc>
  <rcc rId="1383" sId="1" numFmtId="4">
    <oc r="R156">
      <f>R157+R158+R159</f>
    </oc>
    <nc r="R156">
      <v>48559.4</v>
    </nc>
  </rcc>
  <rcc rId="1384" sId="1" numFmtId="4">
    <oc r="S156">
      <f>S157+S158+S159</f>
    </oc>
    <nc r="S156">
      <v>50473</v>
    </nc>
  </rcc>
  <rcc rId="1385" sId="1" numFmtId="4">
    <oc r="N157">
      <f>бюджетный!N157+соцсфера!N157+ФМХ!N157</f>
    </oc>
    <nc r="N157">
      <v>594</v>
    </nc>
  </rcc>
  <rcc rId="1386" sId="1" numFmtId="4">
    <oc r="O157">
      <f>бюджетный!O157+соцсфера!O157+ФМХ!O157</f>
    </oc>
    <nc r="O157">
      <v>412.5</v>
    </nc>
  </rcc>
  <rcc rId="1387" sId="1" numFmtId="4">
    <oc r="P157">
      <f>бюджетный!P157+соцсфера!P157+ФМХ!P157</f>
    </oc>
    <nc r="P157">
      <v>594</v>
    </nc>
  </rcc>
  <rcc rId="1388" sId="1" numFmtId="4">
    <oc r="Q157">
      <f>бюджетный!Q157+соцсфера!Q157+ФМХ!Q157</f>
    </oc>
    <nc r="Q157">
      <v>719.4</v>
    </nc>
  </rcc>
  <rcc rId="1389" sId="1" numFmtId="4">
    <oc r="R157">
      <f>бюджетный!R157+соцсфера!R157+ФМХ!R157</f>
    </oc>
    <nc r="R157">
      <v>719.4</v>
    </nc>
  </rcc>
  <rcc rId="1390" sId="1" numFmtId="4">
    <oc r="S157">
      <f>бюджетный!S157+соцсфера!S157+ФМХ!S157</f>
    </oc>
    <nc r="S157">
      <v>719.4</v>
    </nc>
  </rcc>
  <rcc rId="1391" sId="1" numFmtId="4">
    <oc r="N158">
      <f>бюджетный!N158+соцсфера!N158+ФМХ!N158</f>
    </oc>
    <nc r="N158">
      <v>33327.800000000003</v>
    </nc>
  </rcc>
  <rcc rId="1392" sId="1" numFmtId="4">
    <oc r="O158">
      <f>бюджетный!O158+соцсфера!O158+ФМХ!O158</f>
    </oc>
    <nc r="O158">
      <v>32694.5</v>
    </nc>
  </rcc>
  <rcc rId="1393" sId="1" numFmtId="4">
    <oc r="P158">
      <f>бюджетный!P158+соцсфера!P158+ФМХ!P158</f>
    </oc>
    <nc r="P158">
      <v>62345.5</v>
    </nc>
  </rcc>
  <rcc rId="1394" sId="1" numFmtId="4">
    <oc r="Q158">
      <f>бюджетный!Q158+соцсфера!Q158+ФМХ!Q158</f>
    </oc>
    <nc r="Q158">
      <v>46000</v>
    </nc>
  </rcc>
  <rcc rId="1395" sId="1" numFmtId="4">
    <oc r="R158">
      <f>бюджетный!R158+соцсфера!R158+ФМХ!R158</f>
    </oc>
    <nc r="R158">
      <v>47840</v>
    </nc>
  </rcc>
  <rcc rId="1396" sId="1" numFmtId="4">
    <oc r="S158">
      <f>бюджетный!S158+соцсфера!S158+ФМХ!S158</f>
    </oc>
    <nc r="S158">
      <v>49753.599999999999</v>
    </nc>
  </rcc>
  <rcc rId="1397" sId="1" numFmtId="4">
    <oc r="N159">
      <f>бюджетный!N159+соцсфера!N159+ФМХ!N159</f>
    </oc>
    <nc r="N159">
      <v>0</v>
    </nc>
  </rcc>
  <rcc rId="1398" sId="1" numFmtId="4">
    <oc r="O159">
      <f>бюджетный!O159+соцсфера!O159+ФМХ!O159</f>
    </oc>
    <nc r="O159">
      <v>0</v>
    </nc>
  </rcc>
  <rcc rId="1399" sId="1" numFmtId="4">
    <oc r="P159">
      <f>бюджетный!P159+соцсфера!P159+ФМХ!P159</f>
    </oc>
    <nc r="P159">
      <v>0</v>
    </nc>
  </rcc>
  <rcc rId="1400" sId="1" numFmtId="4">
    <oc r="Q159">
      <f>бюджетный!Q159+соцсфера!Q159+ФМХ!Q159</f>
    </oc>
    <nc r="Q159">
      <v>0</v>
    </nc>
  </rcc>
  <rcc rId="1401" sId="1" numFmtId="4">
    <oc r="R159">
      <f>бюджетный!R159+соцсфера!R159+ФМХ!R159</f>
    </oc>
    <nc r="R159">
      <v>0</v>
    </nc>
  </rcc>
  <rcc rId="1402" sId="1" numFmtId="4">
    <oc r="S159">
      <f>бюджетный!S159+соцсфера!S159+ФМХ!S159</f>
    </oc>
    <nc r="S159">
      <v>0</v>
    </nc>
  </rcc>
  <rcc rId="1403" sId="1" numFmtId="4">
    <oc r="N160">
      <f>ФМХ!N160+бюджетный!N160+соцсфера!N160</f>
    </oc>
    <nc r="N160">
      <v>0</v>
    </nc>
  </rcc>
  <rcc rId="1404" sId="1" numFmtId="4">
    <oc r="O160">
      <f>ФМХ!O160+бюджетный!O160+соцсфера!O160</f>
    </oc>
    <nc r="O160">
      <v>0</v>
    </nc>
  </rcc>
  <rcc rId="1405" sId="1" numFmtId="4">
    <oc r="P160">
      <f>ФМХ!P160+бюджетный!P160+соцсфера!P160</f>
    </oc>
    <nc r="P160">
      <v>0</v>
    </nc>
  </rcc>
  <rcc rId="1406" sId="1" numFmtId="4">
    <oc r="Q160">
      <f>ФМХ!Q160+бюджетный!Q160+соцсфера!Q160</f>
    </oc>
    <nc r="Q160">
      <v>0</v>
    </nc>
  </rcc>
  <rcc rId="1407" sId="1" numFmtId="4">
    <oc r="R160">
      <f>ФМХ!R160+бюджетный!R160+соцсфера!R160</f>
    </oc>
    <nc r="R160">
      <v>0</v>
    </nc>
  </rcc>
  <rcc rId="1408" sId="1" numFmtId="4">
    <oc r="S160">
      <f>ФМХ!S160+бюджетный!S160+соцсфера!S160</f>
    </oc>
    <nc r="S160">
      <v>0</v>
    </nc>
  </rcc>
  <rcc rId="1409" sId="1" numFmtId="4">
    <oc r="N161">
      <f>SUM(N162:N164)</f>
    </oc>
    <nc r="N161">
      <v>3131608.0999999996</v>
    </nc>
  </rcc>
  <rcc rId="1410" sId="1" numFmtId="4">
    <oc r="O161">
      <f>SUM(O162:O164)</f>
    </oc>
    <nc r="O161">
      <v>3087384.8</v>
    </nc>
  </rcc>
  <rcc rId="1411" sId="1" numFmtId="4">
    <oc r="P161">
      <f>SUM(P162:P164)</f>
    </oc>
    <nc r="P161">
      <v>3762115.6</v>
    </nc>
  </rcc>
  <rcc rId="1412" sId="1" numFmtId="4">
    <oc r="Q161">
      <f>SUM(Q162:Q164)</f>
    </oc>
    <nc r="Q161">
      <v>3053834.1</v>
    </nc>
  </rcc>
  <rcc rId="1413" sId="1" numFmtId="4">
    <oc r="R161">
      <f>SUM(R162:R164)</f>
    </oc>
    <nc r="R161">
      <v>3097882.7</v>
    </nc>
  </rcc>
  <rcc rId="1414" sId="1" numFmtId="4">
    <oc r="S161">
      <f>SUM(S162:S164)</f>
    </oc>
    <nc r="S161">
      <v>3205044.7</v>
    </nc>
  </rcc>
  <rcc rId="1415" sId="1" numFmtId="4">
    <oc r="N162">
      <f>бюджетный!N162+соцсфера!N162+ФМХ!N162</f>
    </oc>
    <nc r="N162">
      <v>1528.8</v>
    </nc>
  </rcc>
  <rcc rId="1416" sId="1" numFmtId="4">
    <oc r="O162">
      <f>бюджетный!O162+соцсфера!O162+ФМХ!O162</f>
    </oc>
    <nc r="O162">
      <v>1296.8</v>
    </nc>
  </rcc>
  <rcc rId="1417" sId="1" numFmtId="4">
    <oc r="P162">
      <f>бюджетный!P162+соцсфера!P162+ФМХ!P162</f>
    </oc>
    <nc r="P162">
      <v>356.9</v>
    </nc>
  </rcc>
  <rcc rId="1418" sId="1" numFmtId="4">
    <oc r="Q162">
      <f>бюджетный!Q162+соцсфера!Q162+ФМХ!Q162</f>
    </oc>
    <nc r="Q162">
      <v>0</v>
    </nc>
  </rcc>
  <rcc rId="1419" sId="1" numFmtId="4">
    <oc r="R162">
      <f>бюджетный!R162+соцсфера!R162+ФМХ!R162</f>
    </oc>
    <nc r="R162">
      <v>0</v>
    </nc>
  </rcc>
  <rcc rId="1420" sId="1" numFmtId="4">
    <oc r="S162">
      <f>бюджетный!S162+соцсфера!S162+ФМХ!S162</f>
    </oc>
    <nc r="S162">
      <v>0</v>
    </nc>
  </rcc>
  <rcc rId="1421" sId="1" numFmtId="4">
    <oc r="N163">
      <f>бюджетный!N163+соцсфера!N163+ФМХ!N163</f>
    </oc>
    <nc r="N163">
      <v>3043521</v>
    </nc>
  </rcc>
  <rcc rId="1422" sId="1" numFmtId="4">
    <oc r="O163">
      <f>бюджетный!O163+соцсфера!O163+ФМХ!O163</f>
    </oc>
    <nc r="O163">
      <v>3000387.6</v>
    </nc>
  </rcc>
  <rcc rId="1423" sId="1" numFmtId="4">
    <oc r="P163">
      <f>бюджетный!P163+соцсфера!P163+ФМХ!P163</f>
    </oc>
    <nc r="P163">
      <v>3663289.2</v>
    </nc>
  </rcc>
  <rcc rId="1424" sId="1" numFmtId="4">
    <oc r="Q163">
      <f>бюджетный!Q163+соцсфера!Q163+ФМХ!Q163</f>
    </oc>
    <nc r="Q163">
      <v>2940040.1</v>
    </nc>
  </rcc>
  <rcc rId="1425" sId="1" numFmtId="4">
    <oc r="R163">
      <f>бюджетный!R163+соцсфера!R163+ФМХ!R163</f>
    </oc>
    <nc r="R163">
      <v>2982330.5</v>
    </nc>
  </rcc>
  <rcc rId="1426" sId="1" numFmtId="4">
    <oc r="S163">
      <f>бюджетный!S163+соцсфера!S163+ФМХ!S163</f>
    </oc>
    <nc r="S163">
      <v>3083584.7</v>
    </nc>
  </rcc>
  <rcc rId="1427" sId="1" numFmtId="4">
    <oc r="N164">
      <f>бюджетный!N164+соцсфера!N164+ФМХ!N164</f>
    </oc>
    <nc r="N164">
      <v>86558.3</v>
    </nc>
  </rcc>
  <rcc rId="1428" sId="1" numFmtId="4">
    <oc r="O164">
      <f>бюджетный!O164+соцсфера!O164+ФМХ!O164</f>
    </oc>
    <nc r="O164">
      <v>85700.4</v>
    </nc>
  </rcc>
  <rcc rId="1429" sId="1" numFmtId="4">
    <oc r="P164">
      <f>бюджетный!P164+соцсфера!P164+ФМХ!P164</f>
    </oc>
    <nc r="P164">
      <v>98469.5</v>
    </nc>
  </rcc>
  <rcc rId="1430" sId="1" numFmtId="4">
    <oc r="Q164">
      <f>бюджетный!Q164+соцсфера!Q164+ФМХ!Q164</f>
    </oc>
    <nc r="Q164">
      <v>113794</v>
    </nc>
  </rcc>
  <rcc rId="1431" sId="1" numFmtId="4">
    <oc r="R164">
      <f>бюджетный!R164+соцсфера!R164+ФМХ!R164</f>
    </oc>
    <nc r="R164">
      <v>115552.2</v>
    </nc>
  </rcc>
  <rcc rId="1432" sId="1" numFmtId="4">
    <oc r="S164">
      <f>бюджетный!S164+соцсфера!S164+ФМХ!S164</f>
    </oc>
    <nc r="S164">
      <v>121460</v>
    </nc>
  </rcc>
  <rcc rId="1433" sId="1" numFmtId="4">
    <oc r="N165">
      <f>N166+N167</f>
    </oc>
    <nc r="N165">
      <v>985.5</v>
    </nc>
  </rcc>
  <rcc rId="1434" sId="1" numFmtId="4">
    <oc r="O165">
      <f>O166+O167</f>
    </oc>
    <nc r="O165">
      <v>985.5</v>
    </nc>
  </rcc>
  <rcc rId="1435" sId="1" numFmtId="4">
    <oc r="P165">
      <f>P166+P167</f>
    </oc>
    <nc r="P165">
      <v>1185</v>
    </nc>
  </rcc>
  <rcc rId="1436" sId="1" numFmtId="4">
    <oc r="Q165">
      <f>Q166+Q167</f>
    </oc>
    <nc r="Q165">
      <v>1500</v>
    </nc>
  </rcc>
  <rcc rId="1437" sId="1" numFmtId="4">
    <oc r="R165">
      <f>R166+R167</f>
    </oc>
    <nc r="R165">
      <v>0</v>
    </nc>
  </rcc>
  <rcc rId="1438" sId="1" numFmtId="4">
    <oc r="S165">
      <f>S166+S167</f>
    </oc>
    <nc r="S165">
      <v>0</v>
    </nc>
  </rcc>
  <rcc rId="1439" sId="1" numFmtId="4">
    <oc r="N166">
      <f>ФМХ!N166+соцсфера!N166+бюджетный!N166</f>
    </oc>
    <nc r="N166">
      <v>0</v>
    </nc>
  </rcc>
  <rcc rId="1440" sId="1" numFmtId="4">
    <oc r="O166">
      <f>ФМХ!O166+соцсфера!O166+бюджетный!O166</f>
    </oc>
    <nc r="O166">
      <v>0</v>
    </nc>
  </rcc>
  <rcc rId="1441" sId="1" numFmtId="4">
    <oc r="P166">
      <f>ФМХ!P166+соцсфера!P166+бюджетный!P166</f>
    </oc>
    <nc r="P166">
      <v>0</v>
    </nc>
  </rcc>
  <rcc rId="1442" sId="1" numFmtId="4">
    <oc r="Q166">
      <f>ФМХ!Q166+соцсфера!Q166+бюджетный!Q166</f>
    </oc>
    <nc r="Q166">
      <v>0</v>
    </nc>
  </rcc>
  <rcc rId="1443" sId="1" numFmtId="4">
    <oc r="R166">
      <f>ФМХ!R166+соцсфера!R166+бюджетный!R166</f>
    </oc>
    <nc r="R166">
      <v>0</v>
    </nc>
  </rcc>
  <rcc rId="1444" sId="1" numFmtId="4">
    <oc r="S166">
      <f>ФМХ!S166+соцсфера!S166+бюджетный!S166</f>
    </oc>
    <nc r="S166">
      <v>0</v>
    </nc>
  </rcc>
  <rcc rId="1445" sId="1" numFmtId="4">
    <oc r="N167">
      <f>ФМХ!N167+соцсфера!N167+бюджетный!N167</f>
    </oc>
    <nc r="N167">
      <v>985.5</v>
    </nc>
  </rcc>
  <rcc rId="1446" sId="1" numFmtId="4">
    <oc r="O167">
      <f>ФМХ!O167+соцсфера!O167+бюджетный!O167</f>
    </oc>
    <nc r="O167">
      <v>985.5</v>
    </nc>
  </rcc>
  <rcc rId="1447" sId="1" numFmtId="4">
    <oc r="P167">
      <f>ФМХ!P167+соцсфера!P167+бюджетный!P167</f>
    </oc>
    <nc r="P167">
      <v>1185</v>
    </nc>
  </rcc>
  <rcc rId="1448" sId="1" numFmtId="4">
    <oc r="Q167">
      <f>ФМХ!Q167+соцсфера!Q167+бюджетный!Q167</f>
    </oc>
    <nc r="Q167">
      <v>1500</v>
    </nc>
  </rcc>
  <rcc rId="1449" sId="1" numFmtId="4">
    <oc r="R167">
      <f>ФМХ!R167+соцсфера!R167+бюджетный!R167</f>
    </oc>
    <nc r="R167">
      <v>0</v>
    </nc>
  </rcc>
  <rcc rId="1450" sId="1" numFmtId="4">
    <oc r="S167">
      <f>ФМХ!S167+соцсфера!S167+бюджетный!S167</f>
    </oc>
    <nc r="S167">
      <v>0</v>
    </nc>
  </rcc>
  <rcc rId="1451" sId="1" numFmtId="4">
    <oc r="N168">
      <f>бюджетный!N168+соцсфера!N168+ФМХ!N168</f>
    </oc>
    <nc r="N168">
      <v>0</v>
    </nc>
  </rcc>
  <rcc rId="1452" sId="1" numFmtId="4">
    <oc r="O168">
      <f>бюджетный!O168+соцсфера!O168+ФМХ!O168</f>
    </oc>
    <nc r="O168">
      <v>0</v>
    </nc>
  </rcc>
  <rcc rId="1453" sId="1" numFmtId="4">
    <oc r="P168">
      <f>бюджетный!P168+соцсфера!P168+ФМХ!P168</f>
    </oc>
    <nc r="P168">
      <v>0</v>
    </nc>
  </rcc>
  <rcc rId="1454" sId="1" numFmtId="4">
    <oc r="Q168">
      <f>бюджетный!Q168+соцсфера!Q168+ФМХ!Q168</f>
    </oc>
    <nc r="Q168">
      <v>104</v>
    </nc>
  </rcc>
  <rcc rId="1455" sId="1" numFmtId="4">
    <oc r="R168">
      <f>бюджетный!R168+соцсфера!R168+ФМХ!R168</f>
    </oc>
    <nc r="R168">
      <v>104</v>
    </nc>
  </rcc>
  <rcc rId="1456" sId="1" numFmtId="4">
    <oc r="S168">
      <f>бюджетный!S168+соцсфера!S168+ФМХ!S168</f>
    </oc>
    <nc r="S168">
      <v>108.2</v>
    </nc>
  </rcc>
  <rcc rId="1457" sId="1" numFmtId="4">
    <oc r="N170">
      <f>N171+N172</f>
    </oc>
    <nc r="N170">
      <v>15042</v>
    </nc>
  </rcc>
  <rcc rId="1458" sId="1" numFmtId="4">
    <oc r="O170">
      <f>O171+O172</f>
    </oc>
    <nc r="O170">
      <v>15020.8</v>
    </nc>
  </rcc>
  <rcc rId="1459" sId="1" numFmtId="4">
    <oc r="P170">
      <f>P171+P172</f>
    </oc>
    <nc r="P170">
      <v>44565</v>
    </nc>
  </rcc>
  <rcc rId="1460" sId="1" numFmtId="4">
    <oc r="Q170">
      <f>Q171+Q172</f>
    </oc>
    <nc r="Q170">
      <v>64123.8</v>
    </nc>
  </rcc>
  <rcc rId="1461" sId="1" numFmtId="4">
    <oc r="R170">
      <f>R171+R172</f>
    </oc>
    <nc r="R170">
      <v>63074.700000000004</v>
    </nc>
  </rcc>
  <rcc rId="1462" sId="1" numFmtId="4">
    <oc r="S170">
      <f>S171+S172</f>
    </oc>
    <nc r="S170">
      <v>62596.9</v>
    </nc>
  </rcc>
  <rcc rId="1463" sId="1" numFmtId="4">
    <oc r="N171">
      <f>бюджетный!N171+соцсфера!N171+ФМХ!N171</f>
    </oc>
    <nc r="N171">
      <v>3709.8</v>
    </nc>
  </rcc>
  <rcc rId="1464" sId="1" numFmtId="4">
    <oc r="O171">
      <f>бюджетный!O171+соцсфера!O171+ФМХ!O171</f>
    </oc>
    <nc r="O171">
      <v>3709.7</v>
    </nc>
  </rcc>
  <rcc rId="1465" sId="1" numFmtId="4">
    <oc r="P171">
      <f>бюджетный!P171+соцсфера!P171+ФМХ!P171</f>
    </oc>
    <nc r="P171">
      <v>16588.599999999999</v>
    </nc>
  </rcc>
  <rcc rId="1466" sId="1" numFmtId="4">
    <oc r="Q171">
      <f>бюджетный!Q171+соцсфера!Q171+ФМХ!Q171</f>
    </oc>
    <nc r="Q171">
      <v>55387.4</v>
    </nc>
  </rcc>
  <rcc rId="1467" sId="1" numFmtId="4">
    <oc r="R171">
      <f>бюджетный!R171+соцсфера!R171+ФМХ!R171</f>
    </oc>
    <nc r="R171">
      <v>55110.8</v>
    </nc>
  </rcc>
  <rcc rId="1468" sId="1" numFmtId="4">
    <oc r="S171">
      <f>бюджетный!S171+соцсфера!S171+ФМХ!S171</f>
    </oc>
    <nc r="S171">
      <v>54632.6</v>
    </nc>
  </rcc>
  <rcc rId="1469" sId="1" numFmtId="4">
    <oc r="N172">
      <f>бюджетный!N172+соцсфера!N172+ФМХ!N172</f>
    </oc>
    <nc r="N172">
      <v>11332.2</v>
    </nc>
  </rcc>
  <rcc rId="1470" sId="1" numFmtId="4">
    <oc r="O172">
      <f>бюджетный!O172+соцсфера!O172+ФМХ!O172</f>
    </oc>
    <nc r="O172">
      <v>11311.1</v>
    </nc>
  </rcc>
  <rcc rId="1471" sId="1" numFmtId="4">
    <oc r="P172">
      <f>бюджетный!P172+соцсфера!P172+ФМХ!P172</f>
    </oc>
    <nc r="P172">
      <v>27976.400000000001</v>
    </nc>
  </rcc>
  <rcc rId="1472" sId="1" numFmtId="4">
    <oc r="Q172">
      <f>бюджетный!Q172+соцсфера!Q172+ФМХ!Q172</f>
    </oc>
    <nc r="Q172">
      <v>8736.4</v>
    </nc>
  </rcc>
  <rcc rId="1473" sId="1" numFmtId="4">
    <oc r="R172">
      <f>бюджетный!R172+соцсфера!R172+ФМХ!R172</f>
    </oc>
    <nc r="R172">
      <v>7963.9</v>
    </nc>
  </rcc>
  <rcc rId="1474" sId="1" numFmtId="4">
    <oc r="S172">
      <f>бюджетный!S172+соцсфера!S172+ФМХ!S172</f>
    </oc>
    <nc r="S172">
      <v>7964.3</v>
    </nc>
  </rcc>
  <rcc rId="1475" sId="1" numFmtId="4">
    <oc r="N173">
      <f>N174+N175</f>
    </oc>
    <nc r="N173">
      <v>159704.70000000001</v>
    </nc>
  </rcc>
  <rcc rId="1476" sId="1" numFmtId="4">
    <oc r="O173">
      <f>O174+O175</f>
    </oc>
    <nc r="O173">
      <v>157282</v>
    </nc>
  </rcc>
  <rcc rId="1477" sId="1" numFmtId="4">
    <oc r="P173">
      <f>P174+P175</f>
    </oc>
    <nc r="P173">
      <v>163467.20000000001</v>
    </nc>
  </rcc>
  <rcc rId="1478" sId="1" numFmtId="4">
    <oc r="Q173">
      <f>Q174+Q175</f>
    </oc>
    <nc r="Q173">
      <v>184940.79999999999</v>
    </nc>
  </rcc>
  <rcc rId="1479" sId="1" numFmtId="4">
    <oc r="R173">
      <f>R174+R175</f>
    </oc>
    <nc r="R173">
      <v>202390.3</v>
    </nc>
  </rcc>
  <rcc rId="1480" sId="1" numFmtId="4">
    <oc r="S173">
      <f>S174+S175</f>
    </oc>
    <nc r="S173">
      <v>214485.9</v>
    </nc>
  </rcc>
  <rcc rId="1481" sId="1" numFmtId="4">
    <oc r="N174">
      <f>бюджетный!N174+соцсфера!N174+ФМХ!N174</f>
    </oc>
    <nc r="N174">
      <v>0</v>
    </nc>
  </rcc>
  <rcc rId="1482" sId="1" numFmtId="4">
    <oc r="O174">
      <f>бюджетный!O174+соцсфера!O174+ФМХ!O174</f>
    </oc>
    <nc r="O174">
      <v>0</v>
    </nc>
  </rcc>
  <rcc rId="1483" sId="1" numFmtId="4">
    <oc r="P174">
      <f>бюджетный!P174+соцсфера!P174+ФМХ!P174</f>
    </oc>
    <nc r="P174">
      <v>0</v>
    </nc>
  </rcc>
  <rcc rId="1484" sId="1" numFmtId="4">
    <oc r="Q174">
      <f>бюджетный!Q174+соцсфера!Q174+ФМХ!Q174</f>
    </oc>
    <nc r="Q174">
      <v>0</v>
    </nc>
  </rcc>
  <rcc rId="1485" sId="1" numFmtId="4">
    <oc r="R174">
      <f>бюджетный!R174+соцсфера!R174+ФМХ!R174</f>
    </oc>
    <nc r="R174">
      <v>0</v>
    </nc>
  </rcc>
  <rcc rId="1486" sId="1" numFmtId="4">
    <oc r="S174">
      <f>бюджетный!S174+соцсфера!S174+ФМХ!S174</f>
    </oc>
    <nc r="S174">
      <v>0</v>
    </nc>
  </rcc>
  <rcc rId="1487" sId="1" numFmtId="4">
    <oc r="N175">
      <f>бюджетный!N175+соцсфера!N175+ФМХ!N175</f>
    </oc>
    <nc r="N175">
      <v>159704.70000000001</v>
    </nc>
  </rcc>
  <rcc rId="1488" sId="1" numFmtId="4">
    <oc r="O175">
      <f>бюджетный!O175+соцсфера!O175+ФМХ!O175</f>
    </oc>
    <nc r="O175">
      <v>157282</v>
    </nc>
  </rcc>
  <rcc rId="1489" sId="1" numFmtId="4">
    <oc r="P175">
      <f>бюджетный!P175+соцсфера!P175+ФМХ!P175</f>
    </oc>
    <nc r="P175">
      <v>163467.20000000001</v>
    </nc>
  </rcc>
  <rcc rId="1490" sId="1" numFmtId="4">
    <oc r="Q175">
      <f>бюджетный!Q175+соцсфера!Q175+ФМХ!Q175</f>
    </oc>
    <nc r="Q175">
      <v>184940.79999999999</v>
    </nc>
  </rcc>
  <rcc rId="1491" sId="1" numFmtId="4">
    <oc r="R175">
      <f>бюджетный!R175+соцсфера!R175+ФМХ!R175</f>
    </oc>
    <nc r="R175">
      <v>202390.3</v>
    </nc>
  </rcc>
  <rcc rId="1492" sId="1" numFmtId="4">
    <oc r="S175">
      <f>бюджетный!S175+соцсфера!S175+ФМХ!S175</f>
    </oc>
    <nc r="S175">
      <v>214485.9</v>
    </nc>
  </rcc>
  <rcc rId="1493" sId="1" numFmtId="4">
    <oc r="N178">
      <f>бюджетный!N178+соцсфера!N178+ФМХ!N178</f>
    </oc>
    <nc r="N178">
      <v>1838.1</v>
    </nc>
  </rcc>
  <rcc rId="1494" sId="1" numFmtId="4">
    <oc r="O178">
      <f>бюджетный!O178+соцсфера!O178+ФМХ!O178</f>
    </oc>
    <nc r="O178">
      <v>1838.1</v>
    </nc>
  </rcc>
  <rcc rId="1495" sId="1" numFmtId="4">
    <oc r="P178">
      <f>бюджетный!P178+соцсфера!P178+ФМХ!P178</f>
    </oc>
    <nc r="P178">
      <v>1795.4</v>
    </nc>
  </rcc>
  <rcc rId="1496" sId="1" numFmtId="4">
    <oc r="Q178">
      <f>бюджетный!Q178+соцсфера!Q178+ФМХ!Q178</f>
    </oc>
    <nc r="Q178">
      <v>4964.8999999999996</v>
    </nc>
  </rcc>
  <rcc rId="1497" sId="1" numFmtId="4">
    <oc r="R178">
      <f>бюджетный!R178+соцсфера!R178+ФМХ!R178</f>
    </oc>
    <nc r="R178">
      <v>4964.8999999999996</v>
    </nc>
  </rcc>
  <rcc rId="1498" sId="1" numFmtId="4">
    <oc r="S178">
      <f>бюджетный!S178+соцсфера!S178+ФМХ!S178</f>
    </oc>
    <nc r="S178">
      <v>4964.8999999999996</v>
    </nc>
  </rcc>
  <rcc rId="1499" sId="1" numFmtId="4">
    <oc r="N179">
      <f>бюджетный!N179+соцсфера!N179+ФМХ!N179</f>
    </oc>
    <nc r="N179">
      <v>0</v>
    </nc>
  </rcc>
  <rcc rId="1500" sId="1" numFmtId="4">
    <oc r="O179">
      <f>бюджетный!O179+соцсфера!O179+ФМХ!O179</f>
    </oc>
    <nc r="O179">
      <v>0</v>
    </nc>
  </rcc>
  <rcc rId="1501" sId="1" numFmtId="4">
    <oc r="P179">
      <f>бюджетный!P179+соцсфера!P179+ФМХ!P179</f>
    </oc>
    <nc r="P179">
      <v>0</v>
    </nc>
  </rcc>
  <rcc rId="1502" sId="1" numFmtId="4">
    <oc r="Q179">
      <f>бюджетный!Q179+соцсфера!Q179+ФМХ!Q179</f>
    </oc>
    <nc r="Q179">
      <v>0</v>
    </nc>
  </rcc>
  <rcc rId="1503" sId="1" numFmtId="4">
    <oc r="R179">
      <f>бюджетный!R179+соцсфера!R179+ФМХ!R179</f>
    </oc>
    <nc r="R179">
      <v>0</v>
    </nc>
  </rcc>
  <rcc rId="1504" sId="1" numFmtId="4">
    <oc r="S179">
      <f>бюджетный!S179+соцсфера!S179+ФМХ!S179</f>
    </oc>
    <nc r="S179">
      <v>0</v>
    </nc>
  </rcc>
  <rcc rId="1505" sId="1" numFmtId="4">
    <oc r="N180">
      <f>бюджетный!N180+соцсфера!N180+ФМХ!N180</f>
    </oc>
    <nc r="N180">
      <v>1838.1</v>
    </nc>
  </rcc>
  <rcc rId="1506" sId="1" numFmtId="4">
    <oc r="O180">
      <f>бюджетный!O180+соцсфера!O180+ФМХ!O180</f>
    </oc>
    <nc r="O180">
      <v>1838.1</v>
    </nc>
  </rcc>
  <rcc rId="1507" sId="1" numFmtId="4">
    <oc r="P180">
      <f>бюджетный!P180+соцсфера!P180+ФМХ!P180</f>
    </oc>
    <nc r="P180">
      <v>1795.4</v>
    </nc>
  </rcc>
  <rcc rId="1508" sId="1" numFmtId="4">
    <oc r="Q180">
      <f>бюджетный!Q180+соцсфера!Q180+ФМХ!Q180</f>
    </oc>
    <nc r="Q180">
      <v>4964.8999999999996</v>
    </nc>
  </rcc>
  <rcc rId="1509" sId="1" numFmtId="4">
    <oc r="R180">
      <f>бюджетный!R180+соцсфера!R180+ФМХ!R180</f>
    </oc>
    <nc r="R180">
      <v>4964.8999999999996</v>
    </nc>
  </rcc>
  <rcc rId="1510" sId="1" numFmtId="4">
    <oc r="S180">
      <f>бюджетный!S180+соцсфера!S180+ФМХ!S180</f>
    </oc>
    <nc r="S180">
      <v>4964.8999999999996</v>
    </nc>
  </rcc>
  <rcc rId="1511" sId="1" numFmtId="4">
    <oc r="N181">
      <f>SUM(N182:N187)</f>
    </oc>
    <nc r="N181">
      <v>15682.5</v>
    </nc>
  </rcc>
  <rcc rId="1512" sId="1" numFmtId="4">
    <oc r="O181">
      <f>SUM(O182:O187)</f>
    </oc>
    <nc r="O181">
      <v>15532.2</v>
    </nc>
  </rcc>
  <rcc rId="1513" sId="1" numFmtId="4">
    <oc r="P181">
      <f>SUM(P182:P187)</f>
    </oc>
    <nc r="P181">
      <v>14533</v>
    </nc>
  </rcc>
  <rcc rId="1514" sId="1" numFmtId="4">
    <oc r="Q181">
      <f>SUM(Q182:Q187)</f>
    </oc>
    <nc r="Q181">
      <v>20180</v>
    </nc>
  </rcc>
  <rcc rId="1515" sId="1" numFmtId="4">
    <oc r="R181">
      <f>SUM(R182:R187)</f>
    </oc>
    <nc r="R181">
      <v>20180</v>
    </nc>
  </rcc>
  <rcc rId="1516" sId="1" numFmtId="4">
    <oc r="S181">
      <f>SUM(S182:S187)</f>
    </oc>
    <nc r="S181">
      <v>20180</v>
    </nc>
  </rcc>
  <rcc rId="1517" sId="1" numFmtId="4">
    <oc r="N182">
      <f>бюджетный!N182+соцсфера!N182+ФМХ!N182</f>
    </oc>
    <nc r="N182">
      <v>9317.5</v>
    </nc>
  </rcc>
  <rcc rId="1518" sId="1" numFmtId="4">
    <oc r="O182">
      <f>бюджетный!O182+соцсфера!O182+ФМХ!O182</f>
    </oc>
    <nc r="O182">
      <v>9227.2000000000007</v>
    </nc>
  </rcc>
  <rcc rId="1519" sId="1" numFmtId="4">
    <oc r="P182">
      <f>бюджетный!P182+соцсфера!P182+ФМХ!P182</f>
    </oc>
    <nc r="P182">
      <v>8561.7999999999993</v>
    </nc>
  </rcc>
  <rcc rId="1520" sId="1" numFmtId="4">
    <oc r="Q182">
      <f>бюджетный!Q182+соцсфера!Q182+ФМХ!Q182</f>
    </oc>
    <nc r="Q182">
      <v>9700</v>
    </nc>
  </rcc>
  <rcc rId="1521" sId="1" numFmtId="4">
    <oc r="R182">
      <f>бюджетный!R182+соцсфера!R182+ФМХ!R182</f>
    </oc>
    <nc r="R182">
      <v>9700</v>
    </nc>
  </rcc>
  <rcc rId="1522" sId="1" numFmtId="4">
    <oc r="S182">
      <f>бюджетный!S182+соцсфера!S182+ФМХ!S182</f>
    </oc>
    <nc r="S182">
      <v>9700</v>
    </nc>
  </rcc>
  <rcc rId="1523" sId="1" numFmtId="4">
    <oc r="N183">
      <f>бюджетный!N183+соцсфера!N183+ФМХ!N183</f>
    </oc>
    <nc r="N183">
      <v>2565</v>
    </nc>
  </rcc>
  <rcc rId="1524" sId="1" numFmtId="4">
    <oc r="O183">
      <f>бюджетный!O183+соцсфера!O183+ФМХ!O183</f>
    </oc>
    <nc r="O183">
      <v>2505.5</v>
    </nc>
  </rcc>
  <rcc rId="1525" sId="1" numFmtId="4">
    <oc r="P183">
      <f>бюджетный!P183+соцсфера!P183+ФМХ!P183</f>
    </oc>
    <nc r="P183">
      <v>2509.5</v>
    </nc>
  </rcc>
  <rcc rId="1526" sId="1" numFmtId="4">
    <oc r="Q183">
      <f>бюджетный!Q183+соцсфера!Q183+ФМХ!Q183</f>
    </oc>
    <nc r="Q183">
      <v>5980</v>
    </nc>
  </rcc>
  <rcc rId="1527" sId="1" numFmtId="4">
    <oc r="R183">
      <f>бюджетный!R183+соцсфера!R183+ФМХ!R183</f>
    </oc>
    <nc r="R183">
      <v>5980</v>
    </nc>
  </rcc>
  <rcc rId="1528" sId="1" numFmtId="4">
    <oc r="S183">
      <f>бюджетный!S183+соцсфера!S183+ФМХ!S183</f>
    </oc>
    <nc r="S183">
      <v>5980</v>
    </nc>
  </rcc>
  <rcc rId="1529" sId="1" numFmtId="4">
    <oc r="N184">
      <f>бюджетный!N184+соцсфера!N184+ФМХ!N184</f>
    </oc>
    <nc r="N184">
      <v>1800</v>
    </nc>
  </rcc>
  <rcc rId="1530" sId="1" numFmtId="4">
    <oc r="O184">
      <f>бюджетный!O184+соцсфера!O184+ФМХ!O184</f>
    </oc>
    <nc r="O184">
      <v>1800</v>
    </nc>
  </rcc>
  <rcc rId="1531" sId="1" numFmtId="4">
    <oc r="P184">
      <f>бюджетный!P184+соцсфера!P184+ФМХ!P184</f>
    </oc>
    <nc r="P184">
      <v>1461.7</v>
    </nc>
  </rcc>
  <rcc rId="1532" sId="1" numFmtId="4">
    <oc r="Q184">
      <f>бюджетный!Q184+соцсфера!Q184+ФМХ!Q184</f>
    </oc>
    <nc r="Q184">
      <v>1500</v>
    </nc>
  </rcc>
  <rcc rId="1533" sId="1" numFmtId="4">
    <oc r="R184">
      <f>бюджетный!R184+соцсфера!R184+ФМХ!R184</f>
    </oc>
    <nc r="R184">
      <v>1500</v>
    </nc>
  </rcc>
  <rcc rId="1534" sId="1" numFmtId="4">
    <oc r="S184">
      <f>бюджетный!S184+соцсфера!S184+ФМХ!S184</f>
    </oc>
    <nc r="S184">
      <v>1500</v>
    </nc>
  </rcc>
  <rcc rId="1535" sId="1" numFmtId="4">
    <oc r="N185">
      <f>бюджетный!N185+соцсфера!N185+ФМХ!N185</f>
    </oc>
    <nc r="N185">
      <v>0</v>
    </nc>
  </rcc>
  <rcc rId="1536" sId="1" numFmtId="4">
    <oc r="O185">
      <f>бюджетный!O185+соцсфера!O185+ФМХ!O185</f>
    </oc>
    <nc r="O185">
      <v>0</v>
    </nc>
  </rcc>
  <rcc rId="1537" sId="1" numFmtId="4">
    <oc r="P185">
      <f>бюджетный!P185+соцсфера!P185+ФМХ!P185</f>
    </oc>
    <nc r="P185">
      <v>0</v>
    </nc>
  </rcc>
  <rcc rId="1538" sId="1" numFmtId="4">
    <oc r="Q185">
      <f>бюджетный!Q185+соцсфера!Q185+ФМХ!Q185</f>
    </oc>
    <nc r="Q185">
      <v>0</v>
    </nc>
  </rcc>
  <rcc rId="1539" sId="1" numFmtId="4">
    <oc r="R185">
      <f>бюджетный!R185+соцсфера!R185+ФМХ!R185</f>
    </oc>
    <nc r="R185">
      <v>0</v>
    </nc>
  </rcc>
  <rcc rId="1540" sId="1" numFmtId="4">
    <oc r="S185">
      <f>бюджетный!S185+соцсфера!S185+ФМХ!S185</f>
    </oc>
    <nc r="S185">
      <v>0</v>
    </nc>
  </rcc>
  <rcc rId="1541" sId="1" numFmtId="4">
    <oc r="N186">
      <f>бюджетный!N186+соцсфера!N186+ФМХ!N186</f>
    </oc>
    <nc r="N186">
      <v>0</v>
    </nc>
  </rcc>
  <rcc rId="1542" sId="1" numFmtId="4">
    <oc r="O186">
      <f>бюджетный!O186+соцсфера!O186+ФМХ!O186</f>
    </oc>
    <nc r="O186">
      <v>0</v>
    </nc>
  </rcc>
  <rcc rId="1543" sId="1" numFmtId="4">
    <oc r="P186">
      <f>бюджетный!P186+соцсфера!P186+ФМХ!P186</f>
    </oc>
    <nc r="P186">
      <v>0</v>
    </nc>
  </rcc>
  <rcc rId="1544" sId="1" numFmtId="4">
    <oc r="Q186">
      <f>бюджетный!Q186+соцсфера!Q186+ФМХ!Q186</f>
    </oc>
    <nc r="Q186">
      <v>0</v>
    </nc>
  </rcc>
  <rcc rId="1545" sId="1" numFmtId="4">
    <oc r="R186">
      <f>бюджетный!R186+соцсфера!R186+ФМХ!R186</f>
    </oc>
    <nc r="R186">
      <v>0</v>
    </nc>
  </rcc>
  <rcc rId="1546" sId="1" numFmtId="4">
    <oc r="S186">
      <f>бюджетный!S186+соцсфера!S186+ФМХ!S186</f>
    </oc>
    <nc r="S186">
      <v>0</v>
    </nc>
  </rcc>
  <rcc rId="1547" sId="1" numFmtId="4">
    <oc r="N187">
      <f>бюджетный!N187+соцсфера!N187+ФМХ!N187</f>
    </oc>
    <nc r="N187">
      <v>2000</v>
    </nc>
  </rcc>
  <rcc rId="1548" sId="1" numFmtId="4">
    <oc r="O187">
      <f>бюджетный!O187+соцсфера!O187+ФМХ!O187</f>
    </oc>
    <nc r="O187">
      <v>1999.5</v>
    </nc>
  </rcc>
  <rcc rId="1549" sId="1" numFmtId="4">
    <oc r="P187">
      <f>бюджетный!P187+соцсфера!P187+ФМХ!P187</f>
    </oc>
    <nc r="P187">
      <v>2000</v>
    </nc>
  </rcc>
  <rcc rId="1550" sId="1" numFmtId="4">
    <oc r="Q187">
      <f>бюджетный!Q187+соцсфера!Q187+ФМХ!Q187</f>
    </oc>
    <nc r="Q187">
      <v>3000</v>
    </nc>
  </rcc>
  <rcc rId="1551" sId="1" numFmtId="4">
    <oc r="R187">
      <f>бюджетный!R187+соцсфера!R187+ФМХ!R187</f>
    </oc>
    <nc r="R187">
      <v>3000</v>
    </nc>
  </rcc>
  <rcc rId="1552" sId="1" numFmtId="4">
    <oc r="S187">
      <f>бюджетный!S187+соцсфера!S187+ФМХ!S187</f>
    </oc>
    <nc r="S187">
      <v>3000</v>
    </nc>
  </rcc>
  <rcc rId="1553" sId="1" numFmtId="4">
    <oc r="N188">
      <f>SUM(N189:N192)</f>
    </oc>
    <nc r="N188">
      <v>113009.20000000001</v>
    </nc>
  </rcc>
  <rcc rId="1554" sId="1" numFmtId="4">
    <oc r="O188">
      <f>SUM(O189:O192)</f>
    </oc>
    <nc r="O188">
      <v>112708</v>
    </nc>
  </rcc>
  <rcc rId="1555" sId="1" numFmtId="4">
    <oc r="P188">
      <f>SUM(P189:P192)</f>
    </oc>
    <nc r="P188">
      <v>182011.6</v>
    </nc>
  </rcc>
  <rcc rId="1556" sId="1" numFmtId="4">
    <oc r="Q188">
      <f>SUM(Q189:Q192)</f>
    </oc>
    <nc r="Q188">
      <v>133057.4</v>
    </nc>
  </rcc>
  <rcc rId="1557" sId="1" numFmtId="4">
    <oc r="R188">
      <f>SUM(R189:R192)</f>
    </oc>
    <nc r="R188">
      <v>136105.20000000001</v>
    </nc>
  </rcc>
  <rcc rId="1558" sId="1" numFmtId="4">
    <oc r="S188">
      <f>SUM(S189:S192)</f>
    </oc>
    <nc r="S188">
      <v>140416.80000000002</v>
    </nc>
  </rcc>
  <rcc rId="1559" sId="1" numFmtId="4">
    <oc r="N189">
      <f>бюджетный!N189+соцсфера!N189+ФМХ!N189</f>
    </oc>
    <nc r="N189">
      <v>48</v>
    </nc>
  </rcc>
  <rcc rId="1560" sId="1" numFmtId="4">
    <oc r="O189">
      <f>бюджетный!O189+соцсфера!O189+ФМХ!O189</f>
    </oc>
    <nc r="O189">
      <v>48</v>
    </nc>
  </rcc>
  <rcc rId="1561" sId="1" numFmtId="4">
    <oc r="P189">
      <f>бюджетный!P189+соцсфера!P189+ФМХ!P189</f>
    </oc>
    <nc r="P189">
      <v>50</v>
    </nc>
  </rcc>
  <rcc rId="1562" sId="1" numFmtId="4">
    <oc r="Q189">
      <f>бюджетный!Q189+соцсфера!Q189+ФМХ!Q189</f>
    </oc>
    <nc r="Q189">
      <v>50</v>
    </nc>
  </rcc>
  <rcc rId="1563" sId="1" numFmtId="4">
    <oc r="R189">
      <f>бюджетный!R189+соцсфера!R189+ФМХ!R189</f>
    </oc>
    <nc r="R189">
      <v>50</v>
    </nc>
  </rcc>
  <rcc rId="1564" sId="1" numFmtId="4">
    <oc r="S189">
      <f>бюджетный!S189+соцсфера!S189+ФМХ!S189</f>
    </oc>
    <nc r="S189">
      <v>50</v>
    </nc>
  </rcc>
  <rcc rId="1565" sId="1" numFmtId="4">
    <oc r="N190">
      <f>бюджетный!N190+соцсфера!N190+ФМХ!N190</f>
    </oc>
    <nc r="N190">
      <v>112908.1</v>
    </nc>
  </rcc>
  <rcc rId="1566" sId="1" numFmtId="4">
    <oc r="O190">
      <f>бюджетный!O190+соцсфера!O190+ФМХ!O190</f>
    </oc>
    <nc r="O190">
      <v>112606.9</v>
    </nc>
  </rcc>
  <rcc rId="1567" sId="1" numFmtId="4">
    <oc r="P190">
      <f>бюджетный!P190+соцсфера!P190+ФМХ!P190</f>
    </oc>
    <nc r="P190">
      <v>181861.6</v>
    </nc>
  </rcc>
  <rcc rId="1568" sId="1" numFmtId="4">
    <oc r="Q190">
      <f>бюджетный!Q190+соцсфера!Q190+ФМХ!Q190</f>
    </oc>
    <nc r="Q190">
      <v>132857.4</v>
    </nc>
  </rcc>
  <rcc rId="1569" sId="1" numFmtId="4">
    <oc r="R190">
      <f>бюджетный!R190+соцсфера!R190+ФМХ!R190</f>
    </oc>
    <nc r="R190">
      <v>135899.20000000001</v>
    </nc>
  </rcc>
  <rcc rId="1570" sId="1" numFmtId="4">
    <oc r="S190">
      <f>бюджетный!S190+соцсфера!S190+ФМХ!S190</f>
    </oc>
    <nc r="S190">
      <v>140204.6</v>
    </nc>
  </rcc>
  <rcc rId="1571" sId="1" numFmtId="4">
    <oc r="N191">
      <f>бюджетный!N191+соцсфера!N191+ФМХ!N191</f>
    </oc>
    <nc r="N191">
      <v>0</v>
    </nc>
  </rcc>
  <rcc rId="1572" sId="1" numFmtId="4">
    <oc r="O191">
      <f>бюджетный!O191+соцсфера!O191+ФМХ!O191</f>
    </oc>
    <nc r="O191">
      <v>0</v>
    </nc>
  </rcc>
  <rcc rId="1573" sId="1" numFmtId="4">
    <oc r="P191">
      <f>бюджетный!P191+соцсфера!P191+ФМХ!P191</f>
    </oc>
    <nc r="P191">
      <v>0</v>
    </nc>
  </rcc>
  <rcc rId="1574" sId="1" numFmtId="4">
    <oc r="Q191">
      <f>бюджетный!Q191+соцсфера!Q191+ФМХ!Q191</f>
    </oc>
    <nc r="Q191">
      <v>0</v>
    </nc>
  </rcc>
  <rcc rId="1575" sId="1" numFmtId="4">
    <oc r="R191">
      <f>бюджетный!R191+соцсфера!R191+ФМХ!R191</f>
    </oc>
    <nc r="R191">
      <v>0</v>
    </nc>
  </rcc>
  <rcc rId="1576" sId="1" numFmtId="4">
    <oc r="S191">
      <f>бюджетный!S191+соцсфера!S191+ФМХ!S191</f>
    </oc>
    <nc r="S191">
      <v>0</v>
    </nc>
  </rcc>
  <rcc rId="1577" sId="1" numFmtId="4">
    <oc r="N192">
      <f>бюджетный!N192+соцсфера!N192+ФМХ!N192</f>
    </oc>
    <nc r="N192">
      <v>53.1</v>
    </nc>
  </rcc>
  <rcc rId="1578" sId="1" numFmtId="4">
    <oc r="O192">
      <f>бюджетный!O192+соцсфера!O192+ФМХ!O192</f>
    </oc>
    <nc r="O192">
      <v>53.1</v>
    </nc>
  </rcc>
  <rcc rId="1579" sId="1" numFmtId="4">
    <oc r="P192">
      <f>бюджетный!P192+соцсфера!P192+ФМХ!P192</f>
    </oc>
    <nc r="P192">
      <v>100</v>
    </nc>
  </rcc>
  <rcc rId="1580" sId="1" numFmtId="4">
    <oc r="Q192">
      <f>бюджетный!Q192+соцсфера!Q192+ФМХ!Q192</f>
    </oc>
    <nc r="Q192">
      <v>150</v>
    </nc>
  </rcc>
  <rcc rId="1581" sId="1" numFmtId="4">
    <oc r="R192">
      <f>бюджетный!R192+соцсфера!R192+ФМХ!R192</f>
    </oc>
    <nc r="R192">
      <v>156</v>
    </nc>
  </rcc>
  <rcc rId="1582" sId="1" numFmtId="4">
    <oc r="S192">
      <f>бюджетный!S192+соцсфера!S192+ФМХ!S192</f>
    </oc>
    <nc r="S192">
      <v>162.19999999999999</v>
    </nc>
  </rcc>
  <rcc rId="1583" sId="1" numFmtId="4">
    <oc r="N197">
      <f>бюджетный!N197+соцсфера!N197+ФМХ!N197</f>
    </oc>
    <nc r="N197">
      <v>0</v>
    </nc>
  </rcc>
  <rcc rId="1584" sId="1" numFmtId="4">
    <oc r="O197">
      <f>бюджетный!O197+соцсфера!O197+ФМХ!O197</f>
    </oc>
    <nc r="O197">
      <v>0</v>
    </nc>
  </rcc>
  <rcc rId="1585" sId="1" numFmtId="4">
    <oc r="P197">
      <f>бюджетный!P197+соцсфера!P197+ФМХ!P197</f>
    </oc>
    <nc r="P197">
      <v>0</v>
    </nc>
  </rcc>
  <rcc rId="1586" sId="1" numFmtId="4">
    <oc r="Q197">
      <f>бюджетный!Q197+соцсфера!Q197+ФМХ!Q197</f>
    </oc>
    <nc r="Q197">
      <v>0</v>
    </nc>
  </rcc>
  <rcc rId="1587" sId="1" numFmtId="4">
    <oc r="R197">
      <f>бюджетный!R197+соцсфера!R197+ФМХ!R197</f>
    </oc>
    <nc r="R197">
      <v>0</v>
    </nc>
  </rcc>
  <rcc rId="1588" sId="1" numFmtId="4">
    <oc r="S197">
      <f>бюджетный!S197+соцсфера!S197+ФМХ!S197</f>
    </oc>
    <nc r="S197">
      <v>0</v>
    </nc>
  </rcc>
  <rcc rId="1589" sId="1" numFmtId="4">
    <oc r="N199">
      <f>N200+N204+N205+N212+N213+N214+N216+N217+N218+N219+N220+N221+N231+N243</f>
    </oc>
    <nc r="N199">
      <v>2590611.8999999994</v>
    </nc>
  </rcc>
  <rcc rId="1590" sId="1" numFmtId="4">
    <oc r="O199">
      <f>O200+O204+O205+O212+O213+O214+O216+O217+O218+O219+O220+O221+O231+O243</f>
    </oc>
    <nc r="O199">
      <v>2471798.5000000005</v>
    </nc>
  </rcc>
  <rcc rId="1591" sId="1" numFmtId="4">
    <oc r="P199">
      <f>P200+P204+P205+P212+P213+P214+P215+P216+P217+P218+P219+P220+P221+P231+P243</f>
    </oc>
    <nc r="P199">
      <v>3088089.6</v>
    </nc>
  </rcc>
  <rcc rId="1592" sId="1" numFmtId="4">
    <oc r="Q199">
      <f>Q200+Q204+Q205+Q212+Q213+Q214+Q216+Q217+Q218+Q219+Q220+Q221+Q231+Q243</f>
    </oc>
    <nc r="Q199">
      <v>4053824.8</v>
    </nc>
  </rcc>
  <rcc rId="1593" sId="1" numFmtId="4">
    <oc r="R199">
      <f>R200+R204+R205+R212+R213+R214+R216+R217+R218+R219+R220+R221+R231+R243</f>
    </oc>
    <nc r="R199">
      <v>3698198.1000000006</v>
    </nc>
  </rcc>
  <rcc rId="1594" sId="1" numFmtId="4">
    <oc r="S199">
      <f>S200+S204+S205+S212+S213+S214+S216+S217+S218+S219+S220+S221+S231+S243</f>
    </oc>
    <nc r="S199">
      <v>4243669.8000000007</v>
    </nc>
  </rcc>
  <rcc rId="1595" sId="1" numFmtId="4">
    <oc r="N200">
      <f>SUM(N201:N203)</f>
    </oc>
    <nc r="N200">
      <v>188514.2</v>
    </nc>
  </rcc>
  <rcc rId="1596" sId="1" numFmtId="4">
    <oc r="O200">
      <f>SUM(O201:O203)</f>
    </oc>
    <nc r="O200">
      <v>185893.9</v>
    </nc>
  </rcc>
  <rcc rId="1597" sId="1" numFmtId="4">
    <oc r="P200">
      <f>SUM(P201:P203)</f>
    </oc>
    <nc r="P200">
      <v>196097.1</v>
    </nc>
  </rcc>
  <rcc rId="1598" sId="1" numFmtId="4">
    <oc r="Q200">
      <f>SUM(Q201:Q203)</f>
    </oc>
    <nc r="Q200">
      <v>211376.8</v>
    </nc>
  </rcc>
  <rcc rId="1599" sId="1" numFmtId="4">
    <oc r="R200">
      <f>SUM(R201:R203)</f>
    </oc>
    <nc r="R200">
      <v>218603.59999999998</v>
    </nc>
  </rcc>
  <rcc rId="1600" sId="1" numFmtId="4">
    <oc r="S200">
      <f>SUM(S201:S203)</f>
    </oc>
    <nc r="S200">
      <v>222614.3</v>
    </nc>
  </rcc>
  <rcc rId="1601" sId="1" numFmtId="4">
    <oc r="N201">
      <f>бюджетный!N201+соцсфера!N201+ФМХ!N201</f>
    </oc>
    <nc r="N201">
      <v>3971</v>
    </nc>
  </rcc>
  <rcc rId="1602" sId="1" numFmtId="4">
    <oc r="O201">
      <f>бюджетный!O201+соцсфера!O201+ФМХ!O201</f>
    </oc>
    <nc r="O201">
      <v>3854</v>
    </nc>
  </rcc>
  <rcc rId="1603" sId="1" numFmtId="4">
    <oc r="P201">
      <f>бюджетный!P201+соцсфера!P201+ФМХ!P201</f>
    </oc>
    <nc r="P201">
      <v>4191.3999999999996</v>
    </nc>
  </rcc>
  <rcc rId="1604" sId="1" numFmtId="4">
    <oc r="Q201">
      <f>бюджетный!Q201+соцсфера!Q201+ФМХ!Q201</f>
    </oc>
    <nc r="Q201">
      <v>0</v>
    </nc>
  </rcc>
  <rcc rId="1605" sId="1" numFmtId="4">
    <oc r="R201">
      <f>бюджетный!R201+соцсфера!R201+ФМХ!R201</f>
    </oc>
    <nc r="R201">
      <v>0</v>
    </nc>
  </rcc>
  <rcc rId="1606" sId="1" numFmtId="4">
    <oc r="S201">
      <f>бюджетный!S201+соцсфера!S201+ФМХ!S201</f>
    </oc>
    <nc r="S201">
      <v>0</v>
    </nc>
  </rcc>
  <rcc rId="1607" sId="1" numFmtId="4">
    <oc r="N202">
      <f>бюджетный!N202+соцсфера!N202+ФМХ!N202</f>
    </oc>
    <nc r="N202">
      <v>181749.2</v>
    </nc>
  </rcc>
  <rcc rId="1608" sId="1" numFmtId="4">
    <oc r="O202">
      <f>бюджетный!O202+соцсфера!O202+ФМХ!O202</f>
    </oc>
    <nc r="O202">
      <v>179246</v>
    </nc>
  </rcc>
  <rcc rId="1609" sId="1" numFmtId="4">
    <oc r="P202">
      <f>бюджетный!P202+соцсфера!P202+ФМХ!P202</f>
    </oc>
    <nc r="P202">
      <v>189133.5</v>
    </nc>
  </rcc>
  <rcc rId="1610" sId="1" numFmtId="4">
    <oc r="Q202">
      <f>бюджетный!Q202+соцсфера!Q202+ФМХ!Q202</f>
    </oc>
    <nc r="Q202">
      <v>208400</v>
    </nc>
  </rcc>
  <rcc rId="1611" sId="1" numFmtId="4">
    <oc r="R202">
      <f>бюджетный!R202+соцсфера!R202+ФМХ!R202</f>
    </oc>
    <nc r="R202">
      <v>215626.8</v>
    </nc>
  </rcc>
  <rcc rId="1612" sId="1" numFmtId="4">
    <oc r="S202">
      <f>бюджетный!S202+соцсфера!S202+ФМХ!S202</f>
    </oc>
    <nc r="S202">
      <v>219637.5</v>
    </nc>
  </rcc>
  <rcc rId="1613" sId="1" numFmtId="4">
    <oc r="N203">
      <f>бюджетный!N203+соцсфера!N203+ФМХ!N200</f>
    </oc>
    <nc r="N203">
      <v>2794</v>
    </nc>
  </rcc>
  <rcc rId="1614" sId="1" numFmtId="4">
    <oc r="O203">
      <f>бюджетный!O203+соцсфера!O203+ФМХ!O200</f>
    </oc>
    <nc r="O203">
      <v>2793.9</v>
    </nc>
  </rcc>
  <rcc rId="1615" sId="1" numFmtId="4">
    <oc r="P203">
      <f>бюджетный!P203+соцсфера!P203+ФМХ!P200</f>
    </oc>
    <nc r="P203">
      <v>2772.2</v>
    </nc>
  </rcc>
  <rcc rId="1616" sId="1" numFmtId="4">
    <oc r="Q203">
      <f>бюджетный!Q203+соцсфера!Q203+ФМХ!Q200</f>
    </oc>
    <nc r="Q203">
      <v>2976.8</v>
    </nc>
  </rcc>
  <rcc rId="1617" sId="1" numFmtId="4">
    <oc r="R203">
      <f>бюджетный!R203+соцсфера!R203+ФМХ!R200</f>
    </oc>
    <nc r="R203">
      <v>2976.8</v>
    </nc>
  </rcc>
  <rcc rId="1618" sId="1" numFmtId="4">
    <oc r="S203">
      <f>бюджетный!S203+соцсфера!S203+ФМХ!S200</f>
    </oc>
    <nc r="S203">
      <v>2976.8</v>
    </nc>
  </rcc>
  <rcc rId="1619" sId="1" numFmtId="4">
    <oc r="N205">
      <f>SUM(N206:N211)</f>
    </oc>
    <nc r="N205">
      <v>1087215.2</v>
    </nc>
  </rcc>
  <rcc rId="1620" sId="1" numFmtId="4">
    <oc r="O205">
      <f>SUM(O206:O211)</f>
    </oc>
    <nc r="O205">
      <v>1063791.2000000002</v>
    </nc>
  </rcc>
  <rcc rId="1621" sId="1" numFmtId="4">
    <oc r="P205">
      <f>SUM(P206:P211)</f>
    </oc>
    <nc r="P205">
      <v>1250056.8999999999</v>
    </nc>
  </rcc>
  <rcc rId="1622" sId="1" numFmtId="4">
    <oc r="Q205">
      <f>SUM(Q206:Q211)</f>
    </oc>
    <nc r="Q205">
      <v>1322443.1000000001</v>
    </nc>
  </rcc>
  <rcc rId="1623" sId="1" numFmtId="4">
    <oc r="R205">
      <f>SUM(R206:R211)</f>
    </oc>
    <nc r="R205">
      <v>1368787.3000000003</v>
    </nc>
  </rcc>
  <rcc rId="1624" sId="1" numFmtId="4">
    <oc r="S205">
      <f>SUM(S206:S211)</f>
    </oc>
    <nc r="S205">
      <v>1418495.3</v>
    </nc>
  </rcc>
  <rcc rId="1625" sId="1" numFmtId="4">
    <oc r="N206">
      <f>бюджетный!N206+соцсфера!N206+ФМХ!N206</f>
    </oc>
    <nc r="N206">
      <v>178950.9</v>
    </nc>
  </rcc>
  <rcc rId="1626" sId="1" numFmtId="4">
    <oc r="O206">
      <f>бюджетный!O206+соцсфера!O206+ФМХ!O206</f>
    </oc>
    <nc r="O206">
      <v>171657.60000000001</v>
    </nc>
  </rcc>
  <rcc rId="1627" sId="1" numFmtId="4">
    <oc r="P206">
      <f>бюджетный!P206+соцсфера!P206+ФМХ!P206</f>
    </oc>
    <nc r="P206">
      <v>210345.3</v>
    </nc>
  </rcc>
  <rcc rId="1628" sId="1" numFmtId="4">
    <oc r="Q206">
      <f>бюджетный!Q206+соцсфера!Q206+ФМХ!Q206</f>
    </oc>
    <nc r="Q206">
      <v>229443.5</v>
    </nc>
  </rcc>
  <rcc rId="1629" sId="1" numFmtId="4">
    <oc r="R206">
      <f>бюджетный!R206+соцсфера!R206+ФМХ!R206</f>
    </oc>
    <nc r="R206">
      <v>232984.5</v>
    </nc>
  </rcc>
  <rcc rId="1630" sId="1" numFmtId="4">
    <oc r="S206">
      <f>бюджетный!S206+соцсфера!S206+ФМХ!S206</f>
    </oc>
    <nc r="S206">
      <v>245923.8</v>
    </nc>
  </rcc>
  <rcc rId="1631" sId="1" numFmtId="4">
    <oc r="N207">
      <f>бюджетный!N207+соцсфера!N207+ФМХ!N207</f>
    </oc>
    <nc r="N207">
      <v>686824.9</v>
    </nc>
  </rcc>
  <rcc rId="1632" sId="1" numFmtId="4">
    <oc r="O207">
      <f>бюджетный!O207+соцсфера!O207+ФМХ!O207</f>
    </oc>
    <nc r="O207">
      <v>678371.3</v>
    </nc>
  </rcc>
  <rcc rId="1633" sId="1" numFmtId="4">
    <oc r="P207">
      <f>бюджетный!P207+соцсфера!P207+ФМХ!P207</f>
    </oc>
    <nc r="P207">
      <v>770586</v>
    </nc>
  </rcc>
  <rcc rId="1634" sId="1" numFmtId="4">
    <oc r="Q207">
      <f>бюджетный!Q207+соцсфера!Q207+ФМХ!Q207</f>
    </oc>
    <nc r="Q207">
      <v>801016.8</v>
    </nc>
  </rcc>
  <rcc rId="1635" sId="1" numFmtId="4">
    <oc r="R207">
      <f>бюджетный!R207+соцсфера!R207+ФМХ!R207</f>
    </oc>
    <nc r="R207">
      <v>824058.1</v>
    </nc>
  </rcc>
  <rcc rId="1636" sId="1" numFmtId="4">
    <oc r="S207">
      <f>бюджетный!S207+соцсфера!S207+ФМХ!S207</f>
    </oc>
    <nc r="S207">
      <v>849894.2</v>
    </nc>
  </rcc>
  <rcc rId="1637" sId="1" numFmtId="4">
    <oc r="N208">
      <f>бюджетный!N208+соцсфера!N208+ФМХ!N208</f>
    </oc>
    <nc r="N208">
      <v>0</v>
    </nc>
  </rcc>
  <rcc rId="1638" sId="1" numFmtId="4">
    <oc r="O208">
      <f>бюджетный!O208+соцсфера!O208+ФМХ!O208</f>
    </oc>
    <nc r="O208">
      <v>0</v>
    </nc>
  </rcc>
  <rcc rId="1639" sId="1" numFmtId="4">
    <oc r="P208">
      <f>бюджетный!P208+соцсфера!P208+ФМХ!P208</f>
    </oc>
    <nc r="P208">
      <v>0</v>
    </nc>
  </rcc>
  <rcc rId="1640" sId="1" numFmtId="4">
    <oc r="Q208">
      <f>бюджетный!Q208+соцсфера!Q208+ФМХ!Q208</f>
    </oc>
    <nc r="Q208">
      <v>0</v>
    </nc>
  </rcc>
  <rcc rId="1641" sId="1" numFmtId="4">
    <oc r="R208">
      <f>бюджетный!R208+соцсфера!R208+ФМХ!R208</f>
    </oc>
    <nc r="R208">
      <v>0</v>
    </nc>
  </rcc>
  <rcc rId="1642" sId="1" numFmtId="4">
    <oc r="S208">
      <f>бюджетный!S208+соцсфера!S208+ФМХ!S208</f>
    </oc>
    <nc r="S208">
      <v>0</v>
    </nc>
  </rcc>
  <rcc rId="1643" sId="1" numFmtId="4">
    <oc r="N209">
      <f>бюджетный!N209+соцсфера!N209</f>
    </oc>
    <nc r="N209">
      <v>166092.1</v>
    </nc>
  </rcc>
  <rcc rId="1644" sId="1" numFmtId="4">
    <oc r="O209">
      <f>бюджетный!O209+соцсфера!O209</f>
    </oc>
    <nc r="O209">
      <v>160750.20000000001</v>
    </nc>
  </rcc>
  <rcc rId="1645" sId="1" numFmtId="4">
    <oc r="P209">
      <f>бюджетный!P209+соцсфера!P209</f>
    </oc>
    <nc r="P209">
      <v>212831.2</v>
    </nc>
  </rcc>
  <rcc rId="1646" sId="1" numFmtId="4">
    <oc r="Q209">
      <f>бюджетный!Q209+соцсфера!Q209</f>
    </oc>
    <nc r="Q209">
      <v>229954.2</v>
    </nc>
  </rcc>
  <rcc rId="1647" sId="1" numFmtId="4">
    <oc r="R209">
      <f>бюджетный!R209+соцсфера!R209</f>
    </oc>
    <nc r="R209">
      <v>247382.6</v>
    </nc>
  </rcc>
  <rcc rId="1648" sId="1" numFmtId="4">
    <oc r="S209">
      <f>бюджетный!S209+соцсфера!S209</f>
    </oc>
    <nc r="S209">
      <v>255740.7</v>
    </nc>
  </rcc>
  <rcc rId="1649" sId="1" numFmtId="4">
    <oc r="N210">
      <f>бюджетный!N210+соцсфера!N210+ФМХ!N210</f>
    </oc>
    <nc r="N210">
      <v>55347.3</v>
    </nc>
  </rcc>
  <rcc rId="1650" sId="1" numFmtId="4">
    <oc r="O210">
      <f>бюджетный!O210+соцсфера!O210+ФМХ!O210</f>
    </oc>
    <nc r="O210">
      <v>53012.1</v>
    </nc>
  </rcc>
  <rcc rId="1651" sId="1" numFmtId="4">
    <oc r="P210">
      <f>бюджетный!P210+соцсфера!P210+ФМХ!P210</f>
    </oc>
    <nc r="P210">
      <v>56294.400000000001</v>
    </nc>
  </rcc>
  <rcc rId="1652" sId="1" numFmtId="4">
    <oc r="Q210">
      <f>бюджетный!Q210+соцсфера!Q210+ФМХ!Q210</f>
    </oc>
    <nc r="Q210">
      <v>62028.6</v>
    </nc>
  </rcc>
  <rcc rId="1653" sId="1" numFmtId="4">
    <oc r="R210">
      <f>бюджетный!R210+соцсфера!R210+ФМХ!R210</f>
    </oc>
    <nc r="R210">
      <v>64362.1</v>
    </nc>
  </rcc>
  <rcc rId="1654" sId="1" numFmtId="4">
    <oc r="S210">
      <f>бюджетный!S210+соцсфера!S210+ФМХ!S210</f>
    </oc>
    <nc r="S210">
      <v>66936.600000000006</v>
    </nc>
  </rcc>
  <rcc rId="1655" sId="1" numFmtId="4">
    <oc r="N211">
      <f>бюджетный!N211+соцсфера!N211+ФМХ!N211</f>
    </oc>
    <nc r="N211">
      <v>0</v>
    </nc>
  </rcc>
  <rcc rId="1656" sId="1" numFmtId="4">
    <oc r="O211">
      <f>бюджетный!O211+соцсфера!O211+ФМХ!O211</f>
    </oc>
    <nc r="O211">
      <v>0</v>
    </nc>
  </rcc>
  <rcc rId="1657" sId="1" numFmtId="4">
    <oc r="P211">
      <f>бюджетный!P211+соцсфера!P211+ФМХ!P211</f>
    </oc>
    <nc r="P211">
      <v>0</v>
    </nc>
  </rcc>
  <rcc rId="1658" sId="1" numFmtId="4">
    <oc r="Q211">
      <f>бюджетный!Q211+соцсфера!Q211+ФМХ!Q211</f>
    </oc>
    <nc r="Q211">
      <v>0</v>
    </nc>
  </rcc>
  <rcc rId="1659" sId="1" numFmtId="4">
    <oc r="R211">
      <f>бюджетный!R211+соцсфера!R211+ФМХ!R211</f>
    </oc>
    <nc r="R211">
      <v>0</v>
    </nc>
  </rcc>
  <rcc rId="1660" sId="1" numFmtId="4">
    <oc r="S211">
      <f>бюджетный!S211+соцсфера!S211+ФМХ!S211</f>
    </oc>
    <nc r="S211">
      <v>0</v>
    </nc>
  </rcc>
  <rcc rId="1661" sId="1" numFmtId="4">
    <oc r="N216">
      <f>бюджетный!N216+соцсфера!N216+ФМХ!N216</f>
    </oc>
    <nc r="N216">
      <v>0</v>
    </nc>
  </rcc>
  <rcc rId="1662" sId="1" numFmtId="4">
    <oc r="O216">
      <f>бюджетный!O216+соцсфера!O216+ФМХ!O216</f>
    </oc>
    <nc r="O216">
      <v>0</v>
    </nc>
  </rcc>
  <rcc rId="1663" sId="1" numFmtId="4">
    <oc r="P216">
      <f>бюджетный!P216+соцсфера!P216+ФМХ!P216</f>
    </oc>
    <nc r="P216">
      <v>57699</v>
    </nc>
  </rcc>
  <rcc rId="1664" sId="1" numFmtId="4">
    <oc r="Q216">
      <f>бюджетный!Q216+соцсфера!Q216+ФМХ!Q216</f>
    </oc>
    <nc r="Q216">
      <v>0</v>
    </nc>
  </rcc>
  <rcc rId="1665" sId="1" numFmtId="4">
    <oc r="R216">
      <f>бюджетный!R216+соцсфера!R216+ФМХ!R216</f>
    </oc>
    <nc r="R216">
      <v>0</v>
    </nc>
  </rcc>
  <rcc rId="1666" sId="1" numFmtId="4">
    <oc r="S216">
      <f>бюджетный!S216+соцсфера!S216+ФМХ!S216</f>
    </oc>
    <nc r="S216">
      <v>0</v>
    </nc>
  </rcc>
  <rcc rId="1667" sId="1" numFmtId="4">
    <oc r="N221">
      <f>SUM(N222:N230)</f>
    </oc>
    <nc r="N221">
      <v>1147.5</v>
    </nc>
  </rcc>
  <rcc rId="1668" sId="1" numFmtId="4">
    <oc r="O221">
      <f>SUM(O222:O230)</f>
    </oc>
    <nc r="O221">
      <v>1040.5</v>
    </nc>
  </rcc>
  <rcc rId="1669" sId="1" numFmtId="4">
    <oc r="P221">
      <f>SUM(P222:P230)</f>
    </oc>
    <nc r="P221">
      <v>636.29999999999995</v>
    </nc>
  </rcc>
  <rcc rId="1670" sId="1" numFmtId="4">
    <oc r="Q221">
      <f>SUM(Q222:Q230)</f>
    </oc>
    <nc r="Q221">
      <v>1834.7</v>
    </nc>
  </rcc>
  <rcc rId="1671" sId="1" numFmtId="4">
    <oc r="R221">
      <f>SUM(R222:R230)</f>
    </oc>
    <nc r="R221">
      <v>1836.2</v>
    </nc>
  </rcc>
  <rcc rId="1672" sId="1" numFmtId="4">
    <oc r="S221">
      <f>SUM(S222:S230)</f>
    </oc>
    <nc r="S221">
      <v>1837.7</v>
    </nc>
  </rcc>
  <rcc rId="1673" sId="1" numFmtId="4">
    <oc r="N222">
      <f>бюджетный!N222+соцсфера!N222+ФМХ!N222</f>
    </oc>
    <nc r="N222">
      <v>0</v>
    </nc>
  </rcc>
  <rcc rId="1674" sId="1" numFmtId="4">
    <oc r="O222">
      <f>бюджетный!O222+соцсфера!O222+ФМХ!O222</f>
    </oc>
    <nc r="O222">
      <v>0</v>
    </nc>
  </rcc>
  <rcc rId="1675" sId="1" numFmtId="4">
    <oc r="P222">
      <f>бюджетный!P222+соцсфера!P222+ФМХ!P222</f>
    </oc>
    <nc r="P222">
      <v>0</v>
    </nc>
  </rcc>
  <rcc rId="1676" sId="1" numFmtId="4">
    <oc r="Q222">
      <f>бюджетный!Q222+соцсфера!Q222+ФМХ!Q222</f>
    </oc>
    <nc r="Q222">
      <v>300</v>
    </nc>
  </rcc>
  <rcc rId="1677" sId="1" numFmtId="4">
    <oc r="R222">
      <f>бюджетный!R222+соцсфера!R222+ФМХ!R222</f>
    </oc>
    <nc r="R222">
      <v>300</v>
    </nc>
  </rcc>
  <rcc rId="1678" sId="1" numFmtId="4">
    <oc r="S222">
      <f>бюджетный!S222+соцсфера!S222+ФМХ!S222</f>
    </oc>
    <nc r="S222">
      <v>300</v>
    </nc>
  </rcc>
  <rcc rId="1679" sId="1" numFmtId="4">
    <oc r="N223">
      <f>бюджетный!N223+соцсфера!N223+ФМХ!N223</f>
    </oc>
    <nc r="N223">
      <v>0</v>
    </nc>
  </rcc>
  <rcc rId="1680" sId="1" numFmtId="4">
    <oc r="O223">
      <f>бюджетный!O223+соцсфера!O223+ФМХ!O223</f>
    </oc>
    <nc r="O223">
      <v>0</v>
    </nc>
  </rcc>
  <rcc rId="1681" sId="1" numFmtId="4">
    <oc r="P223">
      <f>бюджетный!P223+соцсфера!P223+ФМХ!P223</f>
    </oc>
    <nc r="P223">
      <v>0</v>
    </nc>
  </rcc>
  <rcc rId="1682" sId="1" numFmtId="4">
    <oc r="Q223">
      <f>бюджетный!Q223+соцсфера!Q223+ФМХ!Q223</f>
    </oc>
    <nc r="Q223">
      <v>0</v>
    </nc>
  </rcc>
  <rcc rId="1683" sId="1" numFmtId="4">
    <oc r="R223">
      <f>бюджетный!R223+соцсфера!R223+ФМХ!R223</f>
    </oc>
    <nc r="R223">
      <v>0</v>
    </nc>
  </rcc>
  <rcc rId="1684" sId="1" numFmtId="4">
    <oc r="S223">
      <f>бюджетный!S223+соцсфера!S223+ФМХ!S223</f>
    </oc>
    <nc r="S223">
      <v>0</v>
    </nc>
  </rcc>
  <rcc rId="1685" sId="1" numFmtId="4">
    <oc r="N224">
      <f>бюджетный!N224+соцсфера!N224+ФМХ!N224</f>
    </oc>
    <nc r="N224">
      <v>0</v>
    </nc>
  </rcc>
  <rcc rId="1686" sId="1" numFmtId="4">
    <oc r="O224">
      <f>бюджетный!O224+соцсфера!O224+ФМХ!O224</f>
    </oc>
    <nc r="O224">
      <v>0</v>
    </nc>
  </rcc>
  <rcc rId="1687" sId="1" numFmtId="4">
    <oc r="P224">
      <f>бюджетный!P224+соцсфера!P224+ФМХ!P224</f>
    </oc>
    <nc r="P224">
      <v>0</v>
    </nc>
  </rcc>
  <rcc rId="1688" sId="1" numFmtId="4">
    <oc r="Q224">
      <f>бюджетный!Q224+соцсфера!Q224+ФМХ!Q224</f>
    </oc>
    <nc r="Q224">
      <v>0</v>
    </nc>
  </rcc>
  <rcc rId="1689" sId="1" numFmtId="4">
    <oc r="R224">
      <f>бюджетный!R224+соцсфера!R224+ФМХ!R224</f>
    </oc>
    <nc r="R224">
      <v>0</v>
    </nc>
  </rcc>
  <rcc rId="1690" sId="1" numFmtId="4">
    <oc r="S224">
      <f>бюджетный!S224+соцсфера!S224+ФМХ!S224</f>
    </oc>
    <nc r="S224">
      <v>0</v>
    </nc>
  </rcc>
  <rcc rId="1691" sId="1" numFmtId="4">
    <oc r="N225">
      <f>бюджетный!N225+соцсфера!N225+ФМХ!N225</f>
    </oc>
    <nc r="N225">
      <v>0</v>
    </nc>
  </rcc>
  <rcc rId="1692" sId="1" numFmtId="4">
    <oc r="O225">
      <f>бюджетный!O225+соцсфера!O225+ФМХ!O225</f>
    </oc>
    <nc r="O225">
      <v>0</v>
    </nc>
  </rcc>
  <rcc rId="1693" sId="1" numFmtId="4">
    <oc r="P225">
      <f>бюджетный!P225+соцсфера!P225+ФМХ!P225</f>
    </oc>
    <nc r="P225">
      <v>0</v>
    </nc>
  </rcc>
  <rcc rId="1694" sId="1" numFmtId="4">
    <oc r="Q225">
      <f>бюджетный!Q225+соцсфера!Q225+ФМХ!Q225</f>
    </oc>
    <nc r="Q225">
      <v>0</v>
    </nc>
  </rcc>
  <rcc rId="1695" sId="1" numFmtId="4">
    <oc r="R225">
      <f>бюджетный!R225+соцсфера!R225+ФМХ!R225</f>
    </oc>
    <nc r="R225">
      <v>0</v>
    </nc>
  </rcc>
  <rcc rId="1696" sId="1" numFmtId="4">
    <oc r="S225">
      <f>бюджетный!S225+соцсфера!S225+ФМХ!S225</f>
    </oc>
    <nc r="S225">
      <v>0</v>
    </nc>
  </rcc>
  <rcc rId="1697" sId="1" numFmtId="4">
    <oc r="N226">
      <f>бюджетный!N226+соцсфера!N226+ФМХ!N226</f>
    </oc>
    <nc r="N226">
      <v>0</v>
    </nc>
  </rcc>
  <rcc rId="1698" sId="1" numFmtId="4">
    <oc r="O226">
      <f>бюджетный!O226+соцсфера!O226+ФМХ!O226</f>
    </oc>
    <nc r="O226">
      <v>0</v>
    </nc>
  </rcc>
  <rcc rId="1699" sId="1" numFmtId="4">
    <oc r="P226">
      <f>бюджетный!P226+соцсфера!P226+ФМХ!P226</f>
    </oc>
    <nc r="P226">
      <v>0</v>
    </nc>
  </rcc>
  <rcc rId="1700" sId="1" numFmtId="4">
    <oc r="Q226">
      <f>бюджетный!Q226+соцсфера!Q226+ФМХ!Q226</f>
    </oc>
    <nc r="Q226">
      <v>0</v>
    </nc>
  </rcc>
  <rcc rId="1701" sId="1" numFmtId="4">
    <oc r="R226">
      <f>бюджетный!R226+соцсфера!R226+ФМХ!R226</f>
    </oc>
    <nc r="R226">
      <v>0</v>
    </nc>
  </rcc>
  <rcc rId="1702" sId="1" numFmtId="4">
    <oc r="S226">
      <f>бюджетный!S226+соцсфера!S226+ФМХ!S226</f>
    </oc>
    <nc r="S226">
      <v>0</v>
    </nc>
  </rcc>
  <rcc rId="1703" sId="1" numFmtId="4">
    <oc r="N227">
      <f>бюджетный!N227+соцсфера!N227+ФМХ!N227</f>
    </oc>
    <nc r="N227">
      <v>0</v>
    </nc>
  </rcc>
  <rcc rId="1704" sId="1" numFmtId="4">
    <oc r="O227">
      <f>бюджетный!O227+соцсфера!O227+ФМХ!O227</f>
    </oc>
    <nc r="O227">
      <v>0</v>
    </nc>
  </rcc>
  <rcc rId="1705" sId="1" numFmtId="4">
    <oc r="P227">
      <f>бюджетный!P227+соцсфера!P227+ФМХ!P227</f>
    </oc>
    <nc r="P227">
      <v>0</v>
    </nc>
  </rcc>
  <rcc rId="1706" sId="1" numFmtId="4">
    <oc r="Q227">
      <f>бюджетный!Q227+соцсфера!Q227+ФМХ!Q227</f>
    </oc>
    <nc r="Q227">
      <v>0</v>
    </nc>
  </rcc>
  <rcc rId="1707" sId="1" numFmtId="4">
    <oc r="R227">
      <f>бюджетный!R227+соцсфера!R227+ФМХ!R227</f>
    </oc>
    <nc r="R227">
      <v>0</v>
    </nc>
  </rcc>
  <rcc rId="1708" sId="1" numFmtId="4">
    <oc r="S227">
      <f>бюджетный!S227+соцсфера!S227+ФМХ!S227</f>
    </oc>
    <nc r="S227">
      <v>0</v>
    </nc>
  </rcc>
  <rcc rId="1709" sId="1" numFmtId="4">
    <oc r="N228">
      <f>бюджетный!N228+соцсфера!N228+ФМХ!N228</f>
    </oc>
    <nc r="N228">
      <v>1147.5</v>
    </nc>
  </rcc>
  <rcc rId="1710" sId="1" numFmtId="4">
    <oc r="O228">
      <f>бюджетный!O228+соцсфера!O228+ФМХ!O228</f>
    </oc>
    <nc r="O228">
      <v>1040.5</v>
    </nc>
  </rcc>
  <rcc rId="1711" sId="1" numFmtId="4">
    <oc r="P228">
      <f>бюджетный!P228+соцсфера!P228+ФМХ!P228</f>
    </oc>
    <nc r="P228">
      <v>636.29999999999995</v>
    </nc>
  </rcc>
  <rcc rId="1712" sId="1" numFmtId="4">
    <oc r="Q228">
      <f>бюджетный!Q228+соцсфера!Q228+ФМХ!Q228</f>
    </oc>
    <nc r="Q228">
      <v>1534.7</v>
    </nc>
  </rcc>
  <rcc rId="1713" sId="1" numFmtId="4">
    <oc r="R228">
      <f>бюджетный!R228+соцсфера!R228+ФМХ!R228</f>
    </oc>
    <nc r="R228">
      <v>1536.2</v>
    </nc>
  </rcc>
  <rcc rId="1714" sId="1" numFmtId="4">
    <oc r="S228">
      <f>бюджетный!S228+соцсфера!S228+ФМХ!S228</f>
    </oc>
    <nc r="S228">
      <v>1537.7</v>
    </nc>
  </rcc>
  <rcc rId="1715" sId="1" numFmtId="4">
    <oc r="N229">
      <f>бюджетный!N229+соцсфера!N229+ФМХ!N229</f>
    </oc>
    <nc r="N229">
      <v>0</v>
    </nc>
  </rcc>
  <rcc rId="1716" sId="1" numFmtId="4">
    <oc r="O229">
      <f>бюджетный!O229+соцсфера!O229+ФМХ!O229</f>
    </oc>
    <nc r="O229">
      <v>0</v>
    </nc>
  </rcc>
  <rcc rId="1717" sId="1" numFmtId="4">
    <oc r="P229">
      <f>бюджетный!P229+соцсфера!P229+ФМХ!P229</f>
    </oc>
    <nc r="P229">
      <v>0</v>
    </nc>
  </rcc>
  <rcc rId="1718" sId="1" numFmtId="4">
    <oc r="Q229">
      <f>бюджетный!Q229+соцсфера!Q229+ФМХ!Q229</f>
    </oc>
    <nc r="Q229">
      <v>0</v>
    </nc>
  </rcc>
  <rcc rId="1719" sId="1" numFmtId="4">
    <oc r="R229">
      <f>бюджетный!R229+соцсфера!R229+ФМХ!R229</f>
    </oc>
    <nc r="R229">
      <v>0</v>
    </nc>
  </rcc>
  <rcc rId="1720" sId="1" numFmtId="4">
    <oc r="S229">
      <f>бюджетный!S229+соцсфера!S229+ФМХ!S229</f>
    </oc>
    <nc r="S229">
      <v>0</v>
    </nc>
  </rcc>
  <rcc rId="1721" sId="1" numFmtId="4">
    <oc r="N230">
      <f>бюджетный!N230+соцсфера!N230+ФМХ!N230</f>
    </oc>
    <nc r="N230">
      <v>0</v>
    </nc>
  </rcc>
  <rcc rId="1722" sId="1" numFmtId="4">
    <oc r="O230">
      <f>бюджетный!O230+соцсфера!O230+ФМХ!O230</f>
    </oc>
    <nc r="O230">
      <v>0</v>
    </nc>
  </rcc>
  <rcc rId="1723" sId="1" numFmtId="4">
    <oc r="P230">
      <f>бюджетный!P230+соцсфера!P230+ФМХ!P230</f>
    </oc>
    <nc r="P230">
      <v>0</v>
    </nc>
  </rcc>
  <rcc rId="1724" sId="1" numFmtId="4">
    <oc r="Q230">
      <f>бюджетный!Q230+соцсфера!Q230+ФМХ!Q230</f>
    </oc>
    <nc r="Q230">
      <v>0</v>
    </nc>
  </rcc>
  <rcc rId="1725" sId="1" numFmtId="4">
    <oc r="R230">
      <f>бюджетный!R230+соцсфера!R230+ФМХ!R230</f>
    </oc>
    <nc r="R230">
      <v>0</v>
    </nc>
  </rcc>
  <rcc rId="1726" sId="1" numFmtId="4">
    <oc r="S230">
      <f>бюджетный!S230+соцсфера!S230+ФМХ!S230</f>
    </oc>
    <nc r="S230">
      <v>0</v>
    </nc>
  </rcc>
  <rcc rId="1727" sId="1" numFmtId="4">
    <oc r="N231">
      <f>SUM(N232:N242)</f>
    </oc>
    <nc r="N231">
      <v>3880.6</v>
    </nc>
  </rcc>
  <rcc rId="1728" sId="1" numFmtId="4">
    <oc r="O231">
      <f>SUM(O232:O242)</f>
    </oc>
    <nc r="O231">
      <v>3880.6</v>
    </nc>
  </rcc>
  <rcc rId="1729" sId="1" numFmtId="4">
    <oc r="P231">
      <f>SUM(P232:P242)</f>
    </oc>
    <nc r="P231">
      <v>5024.3</v>
    </nc>
  </rcc>
  <rcc rId="1730" sId="1" numFmtId="4">
    <oc r="Q231">
      <f>SUM(Q232:Q242)</f>
    </oc>
    <nc r="Q231">
      <v>9914.5999999999985</v>
    </nc>
  </rcc>
  <rcc rId="1731" sId="1" numFmtId="4">
    <oc r="R231">
      <f>SUM(R232:R242)</f>
    </oc>
    <nc r="R231">
      <v>9719.1</v>
    </nc>
  </rcc>
  <rcc rId="1732" sId="1" numFmtId="4">
    <oc r="S231">
      <f>SUM(S232:S242)</f>
    </oc>
    <nc r="S231">
      <v>10156.700000000001</v>
    </nc>
  </rcc>
  <rcc rId="1733" sId="1" numFmtId="4">
    <oc r="N232">
      <f>бюджетный!N232+соцсфера!N232+ФМХ!N232</f>
    </oc>
    <nc r="N232">
      <v>119.5</v>
    </nc>
  </rcc>
  <rcc rId="1734" sId="1" numFmtId="4">
    <oc r="O232">
      <f>бюджетный!O232+соцсфера!O232+ФМХ!O232</f>
    </oc>
    <nc r="O232">
      <v>119.5</v>
    </nc>
  </rcc>
  <rcc rId="1735" sId="1" numFmtId="4">
    <oc r="P232">
      <f>бюджетный!P232+соцсфера!P232+ФМХ!P232</f>
    </oc>
    <nc r="P232">
      <v>70.8</v>
    </nc>
  </rcc>
  <rcc rId="1736" sId="1" numFmtId="4">
    <oc r="Q232">
      <f>бюджетный!Q232+соцсфера!Q232+ФМХ!Q232</f>
    </oc>
    <nc r="Q232">
      <v>515</v>
    </nc>
  </rcc>
  <rcc rId="1737" sId="1" numFmtId="4">
    <oc r="R232">
      <f>бюджетный!R232+соцсфера!R232+ФМХ!R232</f>
    </oc>
    <nc r="R232">
      <v>300</v>
    </nc>
  </rcc>
  <rcc rId="1738" sId="1" numFmtId="4">
    <oc r="S232">
      <f>бюджетный!S232+соцсфера!S232+ФМХ!S232</f>
    </oc>
    <nc r="S232">
      <v>300</v>
    </nc>
  </rcc>
  <rcc rId="1739" sId="1" numFmtId="4">
    <oc r="N233">
      <f>бюджетный!N233+соцсфера!N233+ФМХ!N233</f>
    </oc>
    <nc r="N233">
      <v>0</v>
    </nc>
  </rcc>
  <rcc rId="1740" sId="1" numFmtId="4">
    <oc r="O233">
      <f>бюджетный!O233+соцсфера!O233+ФМХ!O233</f>
    </oc>
    <nc r="O233">
      <v>0</v>
    </nc>
  </rcc>
  <rcc rId="1741" sId="1" numFmtId="4">
    <oc r="P233">
      <f>бюджетный!P233+соцсфера!P233+ФМХ!P233</f>
    </oc>
    <nc r="P233">
      <v>0</v>
    </nc>
  </rcc>
  <rcc rId="1742" sId="1" numFmtId="4">
    <oc r="Q233">
      <f>бюджетный!Q233+соцсфера!Q233+ФМХ!Q233</f>
    </oc>
    <nc r="Q233">
      <v>0</v>
    </nc>
  </rcc>
  <rcc rId="1743" sId="1" numFmtId="4">
    <oc r="R233">
      <f>бюджетный!R233+соцсфера!R233+ФМХ!R233</f>
    </oc>
    <nc r="R233">
      <v>0</v>
    </nc>
  </rcc>
  <rcc rId="1744" sId="1" numFmtId="4">
    <oc r="S233">
      <f>бюджетный!S233+соцсфера!S233+ФМХ!S233</f>
    </oc>
    <nc r="S233">
      <v>0</v>
    </nc>
  </rcc>
  <rcc rId="1745" sId="1" numFmtId="4">
    <oc r="N234">
      <f>бюджетный!N234+соцсфера!N234+ФМХ!N234</f>
    </oc>
    <nc r="N234">
      <v>0</v>
    </nc>
  </rcc>
  <rcc rId="1746" sId="1" numFmtId="4">
    <oc r="O234">
      <f>бюджетный!O234+соцсфера!O234+ФМХ!O234</f>
    </oc>
    <nc r="O234">
      <v>0</v>
    </nc>
  </rcc>
  <rcc rId="1747" sId="1" numFmtId="4">
    <oc r="P234">
      <f>бюджетный!P234+соцсфера!P234+ФМХ!P234</f>
    </oc>
    <nc r="P234">
      <v>0</v>
    </nc>
  </rcc>
  <rcc rId="1748" sId="1" numFmtId="4">
    <oc r="Q234">
      <f>бюджетный!Q234+соцсфера!Q234+ФМХ!Q234</f>
    </oc>
    <nc r="Q234">
      <v>0</v>
    </nc>
  </rcc>
  <rcc rId="1749" sId="1" numFmtId="4">
    <oc r="R234">
      <f>бюджетный!R234+соцсфера!R234+ФМХ!R234</f>
    </oc>
    <nc r="R234">
      <v>0</v>
    </nc>
  </rcc>
  <rcc rId="1750" sId="1" numFmtId="4">
    <oc r="S234">
      <f>бюджетный!S234+соцсфера!S234+ФМХ!S234</f>
    </oc>
    <nc r="S234">
      <v>0</v>
    </nc>
  </rcc>
  <rcc rId="1751" sId="1" numFmtId="4">
    <oc r="N235">
      <f>бюджетный!N235+соцсфера!N235+ФМХ!N235</f>
    </oc>
    <nc r="N235">
      <v>0</v>
    </nc>
  </rcc>
  <rcc rId="1752" sId="1" numFmtId="4">
    <oc r="O235">
      <f>бюджетный!O235+соцсфера!O235+ФМХ!O235</f>
    </oc>
    <nc r="O235">
      <v>0</v>
    </nc>
  </rcc>
  <rcc rId="1753" sId="1" numFmtId="4">
    <oc r="P235">
      <f>бюджетный!P235+соцсфера!P235+ФМХ!P235</f>
    </oc>
    <nc r="P235">
      <v>0</v>
    </nc>
  </rcc>
  <rcc rId="1754" sId="1" numFmtId="4">
    <oc r="Q235">
      <f>бюджетный!Q235+соцсфера!Q235+ФМХ!Q235</f>
    </oc>
    <nc r="Q235">
      <v>0</v>
    </nc>
  </rcc>
  <rcc rId="1755" sId="1" numFmtId="4">
    <oc r="R235">
      <f>бюджетный!R235+соцсфера!R235+ФМХ!R235</f>
    </oc>
    <nc r="R235">
      <v>0</v>
    </nc>
  </rcc>
  <rcc rId="1756" sId="1" numFmtId="4">
    <oc r="S235">
      <f>бюджетный!S235+соцсфера!S235+ФМХ!S235</f>
    </oc>
    <nc r="S235">
      <v>0</v>
    </nc>
  </rcc>
  <rcc rId="1757" sId="1" numFmtId="4">
    <oc r="N236">
      <f>бюджетный!N236+соцсфера!N236+ФМХ!N236</f>
    </oc>
    <nc r="N236">
      <v>994.3</v>
    </nc>
  </rcc>
  <rcc rId="1758" sId="1" numFmtId="4">
    <oc r="O236">
      <f>бюджетный!O236+соцсфера!O236+ФМХ!O236</f>
    </oc>
    <nc r="O236">
      <v>994.3</v>
    </nc>
  </rcc>
  <rcc rId="1759" sId="1" numFmtId="4">
    <oc r="P236">
      <f>бюджетный!P236+соцсфера!P236+ФМХ!P236</f>
    </oc>
    <nc r="P236">
      <v>2952.5</v>
    </nc>
  </rcc>
  <rcc rId="1760" sId="1" numFmtId="4">
    <oc r="Q236">
      <f>бюджетный!Q236+соцсфера!Q236+ФМХ!Q236</f>
    </oc>
    <nc r="Q236">
      <v>5913.9</v>
    </nc>
  </rcc>
  <rcc rId="1761" sId="1" numFmtId="4">
    <oc r="R236">
      <f>бюджетный!R236+соцсфера!R236+ФМХ!R236</f>
    </oc>
    <nc r="R236">
      <v>5145</v>
    </nc>
  </rcc>
  <rcc rId="1762" sId="1" numFmtId="4">
    <oc r="S236">
      <f>бюджетный!S236+соцсфера!S236+ФМХ!S236</f>
    </oc>
    <nc r="S236">
      <v>5145</v>
    </nc>
  </rcc>
  <rcc rId="1763" sId="1" numFmtId="4">
    <oc r="N237">
      <f>бюджетный!N237+соцсфера!N237+ФМХ!N237</f>
    </oc>
    <nc r="N237">
      <v>676.8</v>
    </nc>
  </rcc>
  <rcc rId="1764" sId="1" numFmtId="4">
    <oc r="O237">
      <f>бюджетный!O237+соцсфера!O237+ФМХ!O237</f>
    </oc>
    <nc r="O237">
      <v>676.8</v>
    </nc>
  </rcc>
  <rcc rId="1765" sId="1" numFmtId="4">
    <oc r="P237">
      <f>бюджетный!P237+соцсфера!P237+ФМХ!P237</f>
    </oc>
    <nc r="P237">
      <v>1243.5999999999999</v>
    </nc>
  </rcc>
  <rcc rId="1766" sId="1" numFmtId="4">
    <oc r="Q237">
      <f>бюджетный!Q237+соцсфера!Q237+ФМХ!Q237</f>
    </oc>
    <nc r="Q237">
      <v>3107.2</v>
    </nc>
  </rcc>
  <rcc rId="1767" sId="1" numFmtId="4">
    <oc r="R237">
      <f>бюджетный!R237+соцсфера!R237+ФМХ!R237</f>
    </oc>
    <nc r="R237">
      <v>3876.1</v>
    </nc>
  </rcc>
  <rcc rId="1768" sId="1" numFmtId="4">
    <oc r="S237">
      <f>бюджетный!S237+соцсфера!S237+ФМХ!S237</f>
    </oc>
    <nc r="S237">
      <v>3876.1</v>
    </nc>
  </rcc>
  <rcc rId="1769" sId="1" numFmtId="4">
    <oc r="N238">
      <f>бюджетный!N238+соцсфера!N238+ФМХ!N238</f>
    </oc>
    <nc r="N238">
      <v>113.9</v>
    </nc>
  </rcc>
  <rcc rId="1770" sId="1" numFmtId="4">
    <oc r="O238">
      <f>бюджетный!O238+соцсфера!O238+ФМХ!O238</f>
    </oc>
    <nc r="O238">
      <v>113.9</v>
    </nc>
  </rcc>
  <rcc rId="1771" sId="1" numFmtId="4">
    <oc r="P238">
      <f>бюджетный!P238+соцсфера!P238+ФМХ!P238</f>
    </oc>
    <nc r="P238">
      <v>69.099999999999994</v>
    </nc>
  </rcc>
  <rcc rId="1772" sId="1" numFmtId="4">
    <oc r="Q238">
      <f>бюджетный!Q238+соцсфера!Q238+ФМХ!Q238</f>
    </oc>
    <nc r="Q238">
      <v>127.6</v>
    </nc>
  </rcc>
  <rcc rId="1773" sId="1" numFmtId="4">
    <oc r="R238">
      <f>бюджетный!R238+соцсфера!R238+ФМХ!R238</f>
    </oc>
    <nc r="R238">
      <v>85.5</v>
    </nc>
  </rcc>
  <rcc rId="1774" sId="1" numFmtId="4">
    <oc r="S238">
      <f>бюджетный!S238+соцсфера!S238+ФМХ!S238</f>
    </oc>
    <nc r="S238">
      <v>159.4</v>
    </nc>
  </rcc>
  <rcc rId="1775" sId="1" numFmtId="4">
    <oc r="N239">
      <f>бюджетный!N239+соцсфера!N239+ФМХ!N239</f>
    </oc>
    <nc r="N239">
      <v>0</v>
    </nc>
  </rcc>
  <rcc rId="1776" sId="1" numFmtId="4">
    <oc r="O239">
      <f>бюджетный!O239+соцсфера!O239+ФМХ!O239</f>
    </oc>
    <nc r="O239">
      <v>0</v>
    </nc>
  </rcc>
  <rcc rId="1777" sId="1" numFmtId="4">
    <oc r="P239">
      <f>бюджетный!P239+соцсфера!P239+ФМХ!P239</f>
    </oc>
    <nc r="P239">
      <v>0</v>
    </nc>
  </rcc>
  <rcc rId="1778" sId="1" numFmtId="4">
    <oc r="Q239">
      <f>бюджетный!Q239+соцсфера!Q239+ФМХ!Q239</f>
    </oc>
    <nc r="Q239">
      <v>0</v>
    </nc>
  </rcc>
  <rcc rId="1779" sId="1" numFmtId="4">
    <oc r="R239">
      <f>бюджетный!R239+соцсфера!R239+ФМХ!R239</f>
    </oc>
    <nc r="R239">
      <v>0</v>
    </nc>
  </rcc>
  <rcc rId="1780" sId="1" numFmtId="4">
    <oc r="S239">
      <f>бюджетный!S239+соцсфера!S239+ФМХ!S239</f>
    </oc>
    <nc r="S239">
      <v>0</v>
    </nc>
  </rcc>
  <rcc rId="1781" sId="1" numFmtId="4">
    <oc r="N240">
      <f>бюджетный!N240+соцсфера!N240+ФМХ!N240</f>
    </oc>
    <nc r="N240">
      <v>1931.1</v>
    </nc>
  </rcc>
  <rcc rId="1782" sId="1" numFmtId="4">
    <oc r="O240">
      <f>бюджетный!O240+соцсфера!O240+ФМХ!O240</f>
    </oc>
    <nc r="O240">
      <v>1931.1</v>
    </nc>
  </rcc>
  <rcc rId="1783" sId="1" numFmtId="4">
    <oc r="P240">
      <f>бюджетный!P240+соцсфера!P240+ФМХ!P240</f>
    </oc>
    <nc r="P240">
      <v>648.29999999999995</v>
    </nc>
  </rcc>
  <rcc rId="1784" sId="1" numFmtId="4">
    <oc r="Q240">
      <f>бюджетный!Q240+соцсфера!Q240+ФМХ!Q240</f>
    </oc>
    <nc r="Q240">
      <v>205.9</v>
    </nc>
  </rcc>
  <rcc rId="1785" sId="1" numFmtId="4">
    <oc r="R240">
      <f>бюджетный!R240+соцсфера!R240+ФМХ!R240</f>
    </oc>
    <nc r="R240">
      <v>267.5</v>
    </nc>
  </rcc>
  <rcc rId="1786" sId="1" numFmtId="4">
    <oc r="S240">
      <f>бюджетный!S240+соцсфера!S240+ФМХ!S240</f>
    </oc>
    <nc r="S240">
      <v>631.20000000000005</v>
    </nc>
  </rcc>
  <rcc rId="1787" sId="1" numFmtId="4">
    <oc r="N241">
      <f>бюджетный!N241+соцсфера!N241+ФМХ!N241</f>
    </oc>
    <nc r="N241">
      <v>0</v>
    </nc>
  </rcc>
  <rcc rId="1788" sId="1" numFmtId="4">
    <oc r="O241">
      <f>бюджетный!O241+соцсфера!O241+ФМХ!O241</f>
    </oc>
    <nc r="O241">
      <v>0</v>
    </nc>
  </rcc>
  <rcc rId="1789" sId="1" numFmtId="4">
    <oc r="P241">
      <f>бюджетный!P241+соцсфера!P241+ФМХ!P241</f>
    </oc>
    <nc r="P241">
      <v>0</v>
    </nc>
  </rcc>
  <rcc rId="1790" sId="1" numFmtId="4">
    <oc r="Q241">
      <f>бюджетный!Q241+соцсфера!Q241+ФМХ!Q241</f>
    </oc>
    <nc r="Q241">
      <v>0</v>
    </nc>
  </rcc>
  <rcc rId="1791" sId="1" numFmtId="4">
    <oc r="R241">
      <f>бюджетный!R241+соцсфера!R241+ФМХ!R241</f>
    </oc>
    <nc r="R241">
      <v>0</v>
    </nc>
  </rcc>
  <rcc rId="1792" sId="1" numFmtId="4">
    <oc r="S241">
      <f>бюджетный!S241+соцсфера!S241+ФМХ!S241</f>
    </oc>
    <nc r="S241">
      <v>0</v>
    </nc>
  </rcc>
  <rcc rId="1793" sId="1" numFmtId="4">
    <oc r="N242">
      <f>бюджетный!N242+соцсфера!N242+ФМХ!N242</f>
    </oc>
    <nc r="N242">
      <v>45</v>
    </nc>
  </rcc>
  <rcc rId="1794" sId="1" numFmtId="4">
    <oc r="O242">
      <f>бюджетный!O242+соцсфера!O242+ФМХ!O242</f>
    </oc>
    <nc r="O242">
      <v>45</v>
    </nc>
  </rcc>
  <rcc rId="1795" sId="1" numFmtId="4">
    <oc r="P242">
      <f>бюджетный!P242+соцсфера!P242+ФМХ!P242</f>
    </oc>
    <nc r="P242">
      <v>40</v>
    </nc>
  </rcc>
  <rcc rId="1796" sId="1" numFmtId="4">
    <oc r="Q242">
      <f>бюджетный!Q242+соцсфера!Q242+ФМХ!Q242</f>
    </oc>
    <nc r="Q242">
      <v>45</v>
    </nc>
  </rcc>
  <rcc rId="1797" sId="1" numFmtId="4">
    <oc r="R242">
      <f>бюджетный!R242+соцсфера!R242+ФМХ!R242</f>
    </oc>
    <nc r="R242">
      <v>45</v>
    </nc>
  </rcc>
  <rcc rId="1798" sId="1" numFmtId="4">
    <oc r="S242">
      <f>бюджетный!S242+соцсфера!S242+ФМХ!S242</f>
    </oc>
    <nc r="S242">
      <v>45</v>
    </nc>
  </rcc>
  <rcc rId="1799" sId="1" numFmtId="4">
    <oc r="N243">
      <f>SUM(N244:N270)</f>
    </oc>
    <nc r="N243">
      <v>1309854.3999999997</v>
    </nc>
  </rcc>
  <rcc rId="1800" sId="1" numFmtId="4">
    <oc r="O243">
      <f>SUM(O244:O270)</f>
    </oc>
    <nc r="O243">
      <v>1217192.3000000003</v>
    </nc>
  </rcc>
  <rcc rId="1801" sId="1" numFmtId="4">
    <oc r="P243">
      <f>SUM(P244:P270)</f>
    </oc>
    <nc r="P243">
      <v>1578576</v>
    </nc>
  </rcc>
  <rcc rId="1802" sId="1" numFmtId="4">
    <oc r="Q243">
      <f>SUM(Q244:Q270)</f>
    </oc>
    <nc r="Q243">
      <v>2508255.5999999996</v>
    </nc>
  </rcc>
  <rcc rId="1803" sId="1" numFmtId="4">
    <oc r="R243">
      <f>SUM(R244:R270)</f>
    </oc>
    <nc r="R243">
      <v>2099251.9</v>
    </nc>
  </rcc>
  <rcc rId="1804" sId="1" numFmtId="4">
    <oc r="S243">
      <f>SUM(S244:S270)</f>
    </oc>
    <nc r="S243">
      <v>2590565.8000000007</v>
    </nc>
  </rcc>
  <rcc rId="1805" sId="1" numFmtId="4">
    <oc r="N244">
      <f>бюджетный!N244+соцсфера!N244+ФМХ!N244</f>
    </oc>
    <nc r="N244">
      <v>0</v>
    </nc>
  </rcc>
  <rcc rId="1806" sId="1" numFmtId="4">
    <oc r="O244">
      <f>бюджетный!O244+соцсфера!O244+ФМХ!O244</f>
    </oc>
    <nc r="O244">
      <v>0</v>
    </nc>
  </rcc>
  <rcc rId="1807" sId="1" numFmtId="4">
    <oc r="P244">
      <f>бюджетный!P244+соцсфера!P244+ФМХ!P244</f>
    </oc>
    <nc r="P244">
      <v>0</v>
    </nc>
  </rcc>
  <rcc rId="1808" sId="1" numFmtId="4">
    <oc r="Q244">
      <f>бюджетный!Q244+соцсфера!Q244+ФМХ!Q244</f>
    </oc>
    <nc r="Q244">
      <v>0</v>
    </nc>
  </rcc>
  <rcc rId="1809" sId="1" numFmtId="4">
    <oc r="R244">
      <f>бюджетный!R244+соцсфера!R244+ФМХ!R244</f>
    </oc>
    <nc r="R244">
      <v>0</v>
    </nc>
  </rcc>
  <rcc rId="1810" sId="1" numFmtId="4">
    <oc r="S244">
      <f>бюджетный!S244+соцсфера!S244+ФМХ!S244</f>
    </oc>
    <nc r="S244">
      <v>0</v>
    </nc>
  </rcc>
  <rcc rId="1811" sId="1" numFmtId="4">
    <oc r="N245">
      <f>бюджетный!N245+соцсфера!N245+ФМХ!N245</f>
    </oc>
    <nc r="N245">
      <v>601540.9</v>
    </nc>
  </rcc>
  <rcc rId="1812" sId="1" numFmtId="4">
    <oc r="O245">
      <f>бюджетный!O245+соцсфера!O245+ФМХ!O245</f>
    </oc>
    <nc r="O245">
      <v>595246.30000000005</v>
    </nc>
  </rcc>
  <rcc rId="1813" sId="1" numFmtId="4">
    <oc r="P245">
      <f>бюджетный!P245+соцсфера!P245+ФМХ!P245</f>
    </oc>
    <nc r="P245">
      <v>673078.8</v>
    </nc>
  </rcc>
  <rcc rId="1814" sId="1" numFmtId="4">
    <oc r="Q245">
      <f>бюджетный!Q245+соцсфера!Q245+ФМХ!Q245</f>
    </oc>
    <nc r="Q245">
      <v>708867.6</v>
    </nc>
  </rcc>
  <rcc rId="1815" sId="1" numFmtId="4">
    <oc r="R245">
      <f>бюджетный!R245+соцсфера!R245+ФМХ!R245</f>
    </oc>
    <nc r="R245">
      <v>742230.7</v>
    </nc>
  </rcc>
  <rcc rId="1816" sId="1" numFmtId="4">
    <oc r="S245">
      <f>бюджетный!S245+соцсфера!S245+ФМХ!S245</f>
    </oc>
    <nc r="S245">
      <v>767048.8</v>
    </nc>
  </rcc>
  <rcc rId="1817" sId="1" numFmtId="4">
    <oc r="N246">
      <f>бюджетный!N246+соцсфера!N246+ФМХ!N246</f>
    </oc>
    <nc r="N246">
      <v>111069.3</v>
    </nc>
  </rcc>
  <rcc rId="1818" sId="1" numFmtId="4">
    <oc r="O246">
      <f>бюджетный!O246+соцсфера!O246+ФМХ!O246</f>
    </oc>
    <nc r="O246">
      <v>108889.3</v>
    </nc>
  </rcc>
  <rcc rId="1819" sId="1" numFmtId="4">
    <oc r="P246">
      <f>бюджетный!P246+соцсфера!P246+ФМХ!P246</f>
    </oc>
    <nc r="P246">
      <v>121232.1</v>
    </nc>
  </rcc>
  <rcc rId="1820" sId="1" numFmtId="4">
    <oc r="Q246">
      <f>бюджетный!Q246+соцсфера!Q246+ФМХ!Q246</f>
    </oc>
    <nc r="Q246">
      <v>123249.1</v>
    </nc>
  </rcc>
  <rcc rId="1821" sId="1" numFmtId="4">
    <oc r="R246">
      <f>бюджетный!R246+соцсфера!R246+ФМХ!R246</f>
    </oc>
    <nc r="R246">
      <v>127431.7</v>
    </nc>
  </rcc>
  <rcc rId="1822" sId="1" numFmtId="4">
    <oc r="S246">
      <f>бюджетный!S246+соцсфера!S246+ФМХ!S246</f>
    </oc>
    <nc r="S246">
      <v>131949</v>
    </nc>
  </rcc>
  <rcc rId="1823" sId="1" numFmtId="4">
    <oc r="N247">
      <f>бюджетный!N247+соцсфера!N247+ФМХ!N247</f>
    </oc>
    <nc r="N247">
      <v>70218.2</v>
    </nc>
  </rcc>
  <rcc rId="1824" sId="1" numFmtId="4">
    <oc r="O247">
      <f>бюджетный!O247+соцсфера!O247+ФМХ!O247</f>
    </oc>
    <nc r="O247">
      <v>0</v>
    </nc>
  </rcc>
  <rcc rId="1825" sId="1" numFmtId="4">
    <oc r="P247">
      <f>бюджетный!P247+соцсфера!P247+ФМХ!P247</f>
    </oc>
    <nc r="P247">
      <v>108100.2</v>
    </nc>
  </rcc>
  <rcc rId="1826" sId="1" numFmtId="4">
    <oc r="Q247">
      <f>бюджетный!Q247+соцсфера!Q247+ФМХ!Q247</f>
    </oc>
    <nc r="Q247">
      <v>865915.7</v>
    </nc>
  </rcc>
  <rcc rId="1827" sId="1" numFmtId="4">
    <oc r="R247">
      <f>бюджетный!R247+соцсфера!R247+ФМХ!R247</f>
    </oc>
    <nc r="R247">
      <v>564376.30000000005</v>
    </nc>
  </rcc>
  <rcc rId="1828" sId="1" numFmtId="4">
    <oc r="S247">
      <f>бюджетный!S247+соцсфера!S247+ФМХ!S247</f>
    </oc>
    <nc r="S247">
      <v>1008702.6</v>
    </nc>
  </rcc>
  <rcc rId="1829" sId="1" numFmtId="4">
    <oc r="N248">
      <f>бюджетный!N248+соцсфера!N248+ФМХ!N248</f>
    </oc>
    <nc r="N248">
      <v>249491.1</v>
    </nc>
  </rcc>
  <rcc rId="1830" sId="1" numFmtId="4">
    <oc r="O248">
      <f>бюджетный!O248+соцсфера!O248+ФМХ!O248</f>
    </oc>
    <nc r="O248">
      <v>239857.8</v>
    </nc>
  </rcc>
  <rcc rId="1831" sId="1" numFmtId="4">
    <oc r="P248">
      <f>бюджетный!P248+соцсфера!P248+ФМХ!P248</f>
    </oc>
    <nc r="P248">
      <v>358217.39999999997</v>
    </nc>
  </rcc>
  <rcc rId="1832" sId="1" numFmtId="4">
    <oc r="Q248">
      <f>бюджетный!Q248+соцсфера!Q248+ФМХ!Q248</f>
    </oc>
    <nc r="Q248">
      <v>490419.19999999995</v>
    </nc>
  </rcc>
  <rcc rId="1833" sId="1" numFmtId="4">
    <oc r="R248">
      <f>бюджетный!R248+соцсфера!R248+ФМХ!R248</f>
    </oc>
    <nc r="R248">
      <v>336914.9</v>
    </nc>
  </rcc>
  <rcc rId="1834" sId="1" numFmtId="4">
    <oc r="S248">
      <f>бюджетный!S248+соцсфера!S248+ФМХ!S248</f>
    </oc>
    <nc r="S248">
      <v>343886.10000000003</v>
    </nc>
  </rcc>
  <rcc rId="1835" sId="1" numFmtId="4">
    <oc r="N249">
      <f>бюджетный!N249+соцсфера!N249+ФМХ!N249</f>
    </oc>
    <nc r="N249">
      <v>14522.7</v>
    </nc>
  </rcc>
  <rcc rId="1836" sId="1" numFmtId="4">
    <oc r="O249">
      <f>бюджетный!O249+соцсфера!O249+ФМХ!O249</f>
    </oc>
    <nc r="O249">
      <v>14521.6</v>
    </nc>
  </rcc>
  <rcc rId="1837" sId="1" numFmtId="4">
    <oc r="P249">
      <f>бюджетный!P249+соцсфера!P249+ФМХ!P249</f>
    </oc>
    <nc r="P249">
      <v>19106.400000000001</v>
    </nc>
  </rcc>
  <rcc rId="1838" sId="1" numFmtId="4">
    <oc r="Q249">
      <f>бюджетный!Q249+соцсфера!Q249+ФМХ!Q249</f>
    </oc>
    <nc r="Q249">
      <v>0</v>
    </nc>
  </rcc>
  <rcc rId="1839" sId="1" numFmtId="4">
    <oc r="R249">
      <f>бюджетный!R249+соцсфера!R249+ФМХ!R249</f>
    </oc>
    <nc r="R249">
      <v>0</v>
    </nc>
  </rcc>
  <rcc rId="1840" sId="1" numFmtId="4">
    <oc r="S249">
      <f>бюджетный!S249+соцсфера!S249+ФМХ!S249</f>
    </oc>
    <nc r="S249">
      <v>0</v>
    </nc>
  </rcc>
  <rcc rId="1841" sId="1" numFmtId="4">
    <oc r="N250">
      <f>бюджетный!N250+соцсфера!N250+ФМХ!N250</f>
    </oc>
    <nc r="N250">
      <v>0</v>
    </nc>
  </rcc>
  <rcc rId="1842" sId="1" numFmtId="4">
    <oc r="O250">
      <f>бюджетный!O250+соцсфера!O250+ФМХ!O250</f>
    </oc>
    <nc r="O250">
      <v>0</v>
    </nc>
  </rcc>
  <rcc rId="1843" sId="1" numFmtId="4">
    <oc r="P250">
      <f>бюджетный!P250+соцсфера!P250+ФМХ!P250</f>
    </oc>
    <nc r="P250">
      <v>0</v>
    </nc>
  </rcc>
  <rcc rId="1844" sId="1" numFmtId="4">
    <oc r="Q250">
      <f>бюджетный!Q250+соцсфера!Q250+ФМХ!Q250</f>
    </oc>
    <nc r="Q250">
      <v>0</v>
    </nc>
  </rcc>
  <rcc rId="1845" sId="1" numFmtId="4">
    <oc r="R250">
      <f>бюджетный!R250+соцсфера!R250+ФМХ!R250</f>
    </oc>
    <nc r="R250">
      <v>0</v>
    </nc>
  </rcc>
  <rcc rId="1846" sId="1" numFmtId="4">
    <oc r="S250">
      <f>бюджетный!S250+соцсфера!S250+ФМХ!S250</f>
    </oc>
    <nc r="S250">
      <v>0</v>
    </nc>
  </rcc>
  <rcc rId="1847" sId="1" numFmtId="4">
    <oc r="N251">
      <f>бюджетный!N251+соцсфера!N251+ФМХ!N251</f>
    </oc>
    <nc r="N251">
      <v>10023.5</v>
    </nc>
  </rcc>
  <rcc rId="1848" sId="1" numFmtId="4">
    <oc r="O251">
      <f>бюджетный!O251+соцсфера!O251+ФМХ!O251</f>
    </oc>
    <nc r="O251">
      <v>10023.5</v>
    </nc>
  </rcc>
  <rcc rId="1849" sId="1" numFmtId="4">
    <oc r="P251">
      <f>бюджетный!P251+соцсфера!P251+ФМХ!P251</f>
    </oc>
    <nc r="P251">
      <v>14239.1</v>
    </nc>
  </rcc>
  <rcc rId="1850" sId="1" numFmtId="4">
    <oc r="Q251">
      <f>бюджетный!Q251+соцсфера!Q251+ФМХ!Q251</f>
    </oc>
    <nc r="Q251">
      <v>16855.599999999999</v>
    </nc>
  </rcc>
  <rcc rId="1851" sId="1" numFmtId="4">
    <oc r="R251">
      <f>бюджетный!R251+соцсфера!R251+ФМХ!R251</f>
    </oc>
    <nc r="R251">
      <v>16334.2</v>
    </nc>
  </rcc>
  <rcc rId="1852" sId="1" numFmtId="4">
    <oc r="S251">
      <f>бюджетный!S251+соцсфера!S251+ФМХ!S251</f>
    </oc>
    <nc r="S251">
      <v>16281.1</v>
    </nc>
  </rcc>
  <rcc rId="1853" sId="1" numFmtId="4">
    <oc r="N252">
      <f>бюджетный!N252+соцсфера!N252+ФМХ!N252</f>
    </oc>
    <nc r="N252">
      <v>37685</v>
    </nc>
  </rcc>
  <rcc rId="1854" sId="1" numFmtId="4">
    <oc r="O252">
      <f>бюджетный!O252+соцсфера!O252+ФМХ!O252</f>
    </oc>
    <nc r="O252">
      <v>36628.700000000004</v>
    </nc>
  </rcc>
  <rcc rId="1855" sId="1" numFmtId="4">
    <oc r="P252">
      <f>бюджетный!P252+соцсфера!P252+ФМХ!P252</f>
    </oc>
    <nc r="P252">
      <v>41975.7</v>
    </nc>
  </rcc>
  <rcc rId="1856" sId="1" numFmtId="4">
    <oc r="Q252">
      <f>бюджетный!Q252+соцсфера!Q252+ФМХ!Q252</f>
    </oc>
    <nc r="Q252">
      <v>48104.6</v>
    </nc>
  </rcc>
  <rcc rId="1857" sId="1" numFmtId="4">
    <oc r="R252">
      <f>бюджетный!R252+соцсфера!R252+ФМХ!R252</f>
    </oc>
    <nc r="R252">
      <v>50236.7</v>
    </nc>
  </rcc>
  <rcc rId="1858" sId="1" numFmtId="4">
    <oc r="S252">
      <f>бюджетный!S252+соцсфера!S252+ФМХ!S252</f>
    </oc>
    <nc r="S252">
      <v>52126.2</v>
    </nc>
  </rcc>
  <rcc rId="1859" sId="1" numFmtId="4">
    <oc r="N253">
      <f>бюджетный!N253+соцсфера!N253+ФМХ!N253</f>
    </oc>
    <nc r="N253">
      <v>0</v>
    </nc>
  </rcc>
  <rcc rId="1860" sId="1" numFmtId="4">
    <oc r="O253">
      <f>бюджетный!O253+соцсфера!O253+ФМХ!O253</f>
    </oc>
    <nc r="O253">
      <v>0</v>
    </nc>
  </rcc>
  <rcc rId="1861" sId="1" numFmtId="4">
    <oc r="P253">
      <f>бюджетный!P253+соцсфера!P253+ФМХ!P253</f>
    </oc>
    <nc r="P253">
      <v>0</v>
    </nc>
  </rcc>
  <rcc rId="1862" sId="1" numFmtId="4">
    <oc r="Q253">
      <f>бюджетный!Q253+соцсфера!Q253+ФМХ!Q253</f>
    </oc>
    <nc r="Q253">
      <v>0</v>
    </nc>
  </rcc>
  <rcc rId="1863" sId="1" numFmtId="4">
    <oc r="R253">
      <f>бюджетный!R253+соцсфера!R253+ФМХ!R253</f>
    </oc>
    <nc r="R253">
      <v>0</v>
    </nc>
  </rcc>
  <rcc rId="1864" sId="1" numFmtId="4">
    <oc r="S253">
      <f>бюджетный!S253+соцсфера!S253+ФМХ!S253</f>
    </oc>
    <nc r="S253">
      <v>0</v>
    </nc>
  </rcc>
  <rcc rId="1865" sId="1" numFmtId="4">
    <oc r="N254">
      <f>бюджетный!N254+соцсфера!N254+ФМХ!N254</f>
    </oc>
    <nc r="N254">
      <v>0</v>
    </nc>
  </rcc>
  <rcc rId="1866" sId="1" numFmtId="4">
    <oc r="O254">
      <f>бюджетный!O254+соцсфера!O254+ФМХ!O254</f>
    </oc>
    <nc r="O254">
      <v>0</v>
    </nc>
  </rcc>
  <rcc rId="1867" sId="1" numFmtId="4">
    <oc r="P254">
      <f>бюджетный!P254+соцсфера!P254+ФМХ!P254</f>
    </oc>
    <nc r="P254">
      <v>0</v>
    </nc>
  </rcc>
  <rcc rId="1868" sId="1" numFmtId="4">
    <oc r="Q254">
      <f>бюджетный!Q254+соцсфера!Q254+ФМХ!Q254</f>
    </oc>
    <nc r="Q254">
      <v>0</v>
    </nc>
  </rcc>
  <rcc rId="1869" sId="1" numFmtId="4">
    <oc r="R254">
      <f>бюджетный!R254+соцсфера!R254+ФМХ!R254</f>
    </oc>
    <nc r="R254">
      <v>0</v>
    </nc>
  </rcc>
  <rcc rId="1870" sId="1" numFmtId="4">
    <oc r="S254">
      <f>бюджетный!S254+соцсфера!S254+ФМХ!S254</f>
    </oc>
    <nc r="S254">
      <v>0</v>
    </nc>
  </rcc>
  <rcc rId="1871" sId="1" numFmtId="4">
    <oc r="N255">
      <f>бюджетный!N255+соцсфера!N255+ФМХ!N255</f>
    </oc>
    <nc r="N255">
      <v>49026.899999999994</v>
    </nc>
  </rcc>
  <rcc rId="1872" sId="1" numFmtId="4">
    <oc r="O255">
      <f>бюджетный!O255+соцсфера!O255+ФМХ!O255</f>
    </oc>
    <nc r="O255">
      <v>46946.5</v>
    </nc>
  </rcc>
  <rcc rId="1873" sId="1" numFmtId="4">
    <oc r="P255">
      <f>бюджетный!P255+соцсфера!P255+ФМХ!P255</f>
    </oc>
    <nc r="P255">
      <v>56988.5</v>
    </nc>
  </rcc>
  <rcc rId="1874" sId="1" numFmtId="4">
    <oc r="Q255">
      <f>бюджетный!Q255+соцсфера!Q255+ФМХ!Q255</f>
    </oc>
    <nc r="Q255">
      <v>58799.3</v>
    </nc>
  </rcc>
  <rcc rId="1875" sId="1" numFmtId="4">
    <oc r="R255">
      <f>бюджетный!R255+соцсфера!R255+ФМХ!R255</f>
    </oc>
    <nc r="R255">
      <v>56384.800000000003</v>
    </nc>
  </rcc>
  <rcc rId="1876" sId="1" numFmtId="4">
    <oc r="S255">
      <f>бюджетный!S255+соцсфера!S255+ФМХ!S255</f>
    </oc>
    <nc r="S255">
      <v>58335.8</v>
    </nc>
  </rcc>
  <rcc rId="1877" sId="1" numFmtId="4">
    <oc r="N256">
      <f>бюджетный!N256+соцсфера!N256+ФМХ!N256</f>
    </oc>
    <nc r="N256">
      <v>0</v>
    </nc>
  </rcc>
  <rcc rId="1878" sId="1" numFmtId="4">
    <oc r="O256">
      <f>бюджетный!O256+соцсфера!O256+ФМХ!O256</f>
    </oc>
    <nc r="O256">
      <v>0</v>
    </nc>
  </rcc>
  <rcc rId="1879" sId="1" numFmtId="4">
    <oc r="P256">
      <f>бюджетный!P256+соцсфера!P256+ФМХ!P256</f>
    </oc>
    <nc r="P256">
      <v>0</v>
    </nc>
  </rcc>
  <rcc rId="1880" sId="1" numFmtId="4">
    <oc r="Q256">
      <f>бюджетный!Q256+соцсфера!Q256+ФМХ!Q256</f>
    </oc>
    <nc r="Q256">
      <v>0</v>
    </nc>
  </rcc>
  <rcc rId="1881" sId="1" numFmtId="4">
    <oc r="R256">
      <f>бюджетный!R256+соцсфера!R256+ФМХ!R256</f>
    </oc>
    <nc r="R256">
      <v>0</v>
    </nc>
  </rcc>
  <rcc rId="1882" sId="1" numFmtId="4">
    <oc r="S256">
      <f>бюджетный!S256+соцсфера!S256+ФМХ!S256</f>
    </oc>
    <nc r="S256">
      <v>0</v>
    </nc>
  </rcc>
  <rcc rId="1883" sId="1" numFmtId="4">
    <oc r="N257">
      <f>бюджетный!N257+соцсфера!N257+ФМХ!N257</f>
    </oc>
    <nc r="N257">
      <v>0</v>
    </nc>
  </rcc>
  <rcc rId="1884" sId="1" numFmtId="4">
    <oc r="O257">
      <f>бюджетный!O257+соцсфера!O257+ФМХ!O257</f>
    </oc>
    <nc r="O257">
      <v>0</v>
    </nc>
  </rcc>
  <rcc rId="1885" sId="1" numFmtId="4">
    <oc r="P257">
      <f>бюджетный!P257+соцсфера!P257+ФМХ!P257</f>
    </oc>
    <nc r="P257">
      <v>0</v>
    </nc>
  </rcc>
  <rcc rId="1886" sId="1" numFmtId="4">
    <oc r="Q257">
      <f>бюджетный!Q257+соцсфера!Q257+ФМХ!Q257</f>
    </oc>
    <nc r="Q257">
      <v>0</v>
    </nc>
  </rcc>
  <rcc rId="1887" sId="1" numFmtId="4">
    <oc r="R257">
      <f>бюджетный!R257+соцсфера!R257+ФМХ!R257</f>
    </oc>
    <nc r="R257">
      <v>0</v>
    </nc>
  </rcc>
  <rcc rId="1888" sId="1" numFmtId="4">
    <oc r="S257">
      <f>бюджетный!S257+соцсфера!S257+ФМХ!S257</f>
    </oc>
    <nc r="S257">
      <v>0</v>
    </nc>
  </rcc>
  <rcc rId="1889" sId="1" numFmtId="4">
    <oc r="N258">
      <f>бюджетный!N258+соцсфера!N258+ФМХ!N258</f>
    </oc>
    <nc r="N258">
      <v>1122.5</v>
    </nc>
  </rcc>
  <rcc rId="1890" sId="1" numFmtId="4">
    <oc r="O258">
      <f>бюджетный!O258+соцсфера!O258+ФМХ!O258</f>
    </oc>
    <nc r="O258">
      <v>1069</v>
    </nc>
  </rcc>
  <rcc rId="1891" sId="1" numFmtId="4">
    <oc r="P258">
      <f>бюджетный!P258+соцсфера!P258+ФМХ!P258</f>
    </oc>
    <nc r="P258">
      <v>778.4</v>
    </nc>
  </rcc>
  <rcc rId="1892" sId="1" numFmtId="4">
    <oc r="Q258">
      <f>бюджетный!Q258+соцсфера!Q258+ФМХ!Q258</f>
    </oc>
    <nc r="Q258">
      <v>1026</v>
    </nc>
  </rcc>
  <rcc rId="1893" sId="1" numFmtId="4">
    <oc r="R258">
      <f>бюджетный!R258+соцсфера!R258+ФМХ!R258</f>
    </oc>
    <nc r="R258">
      <v>1026</v>
    </nc>
  </rcc>
  <rcc rId="1894" sId="1" numFmtId="4">
    <oc r="S258">
      <f>бюджетный!S258+соцсфера!S258+ФМХ!S258</f>
    </oc>
    <nc r="S258">
      <v>1026</v>
    </nc>
  </rcc>
  <rcc rId="1895" sId="1" numFmtId="4">
    <oc r="N259">
      <f>бюджетный!N259+соцсфера!N259+ФМХ!N259</f>
    </oc>
    <nc r="N259">
      <v>34748.699999999997</v>
    </nc>
  </rcc>
  <rcc rId="1896" sId="1" numFmtId="4">
    <oc r="O259">
      <f>бюджетный!O259+соцсфера!O259+ФМХ!O259</f>
    </oc>
    <nc r="O259">
      <v>34287.800000000003</v>
    </nc>
  </rcc>
  <rcc rId="1897" sId="1" numFmtId="4">
    <oc r="P259">
      <f>бюджетный!P259+соцсфера!P259+ФМХ!P259</f>
    </oc>
    <nc r="P259">
      <v>39004</v>
    </nc>
  </rcc>
  <rcc rId="1898" sId="1" numFmtId="4">
    <oc r="Q259">
      <f>бюджетный!Q259+соцсфера!Q259+ФМХ!Q259</f>
    </oc>
    <nc r="Q259">
      <v>44322.9</v>
    </nc>
  </rcc>
  <rcc rId="1899" sId="1" numFmtId="4">
    <oc r="R259">
      <f>бюджетный!R259+соцсфера!R259+ФМХ!R259</f>
    </oc>
    <nc r="R259">
      <v>47254.7</v>
    </nc>
  </rcc>
  <rcc rId="1900" sId="1" numFmtId="4">
    <oc r="S259">
      <f>бюджетный!S259+соцсфера!S259+ФМХ!S259</f>
    </oc>
    <nc r="S259">
      <v>47710.2</v>
    </nc>
  </rcc>
  <rcc rId="1901" sId="1" numFmtId="4">
    <oc r="N260">
      <f>бюджетный!N260+соцсфера!N260+ФМХ!N260</f>
    </oc>
    <nc r="N260">
      <v>0</v>
    </nc>
  </rcc>
  <rcc rId="1902" sId="1" numFmtId="4">
    <oc r="O260">
      <f>бюджетный!O260+соцсфера!O260+ФМХ!O260</f>
    </oc>
    <nc r="O260">
      <v>0</v>
    </nc>
  </rcc>
  <rcc rId="1903" sId="1" numFmtId="4">
    <oc r="P260">
      <f>бюджетный!P260+соцсфера!P260+ФМХ!P260</f>
    </oc>
    <nc r="P260">
      <v>0</v>
    </nc>
  </rcc>
  <rcc rId="1904" sId="1" numFmtId="4">
    <oc r="Q260">
      <f>бюджетный!Q260+соцсфера!Q260+ФМХ!Q260</f>
    </oc>
    <nc r="Q260">
      <v>0</v>
    </nc>
  </rcc>
  <rcc rId="1905" sId="1" numFmtId="4">
    <oc r="R260">
      <f>бюджетный!R260+соцсфера!R260+ФМХ!R260</f>
    </oc>
    <nc r="R260">
      <v>0</v>
    </nc>
  </rcc>
  <rcc rId="1906" sId="1" numFmtId="4">
    <oc r="S260">
      <f>бюджетный!S260+соцсфера!S260+ФМХ!S260</f>
    </oc>
    <nc r="S260">
      <v>0</v>
    </nc>
  </rcc>
  <rcc rId="1907" sId="1" numFmtId="4">
    <oc r="N261">
      <f>бюджетный!N261+соцсфера!N261+ФМХ!N261</f>
    </oc>
    <nc r="N261">
      <v>0</v>
    </nc>
  </rcc>
  <rcc rId="1908" sId="1" numFmtId="4">
    <oc r="O261">
      <f>бюджетный!O261+соцсфера!O261+ФМХ!O261</f>
    </oc>
    <nc r="O261">
      <v>0</v>
    </nc>
  </rcc>
  <rcc rId="1909" sId="1" numFmtId="4">
    <oc r="P261">
      <f>бюджетный!P261+соцсфера!P261+ФМХ!P261</f>
    </oc>
    <nc r="P261">
      <v>0</v>
    </nc>
  </rcc>
  <rcc rId="1910" sId="1" numFmtId="4">
    <oc r="Q261">
      <f>бюджетный!Q261+соцсфера!Q261+ФМХ!Q261</f>
    </oc>
    <nc r="Q261">
      <v>0</v>
    </nc>
  </rcc>
  <rcc rId="1911" sId="1" numFmtId="4">
    <oc r="R261">
      <f>бюджетный!R261+соцсфера!R261+ФМХ!R261</f>
    </oc>
    <nc r="R261">
      <v>0</v>
    </nc>
  </rcc>
  <rcc rId="1912" sId="1" numFmtId="4">
    <oc r="S261">
      <f>бюджетный!S261+соцсфера!S261+ФМХ!S261</f>
    </oc>
    <nc r="S261">
      <v>0</v>
    </nc>
  </rcc>
  <rcc rId="1913" sId="1" numFmtId="4">
    <oc r="N262">
      <f>бюджетный!N262+соцсфера!N262+ФМХ!N262</f>
    </oc>
    <nc r="N262">
      <v>0</v>
    </nc>
  </rcc>
  <rcc rId="1914" sId="1" numFmtId="4">
    <oc r="O262">
      <f>бюджетный!O262+соцсфера!O262+ФМХ!O262</f>
    </oc>
    <nc r="O262">
      <v>0</v>
    </nc>
  </rcc>
  <rcc rId="1915" sId="1" numFmtId="4">
    <oc r="P262">
      <f>бюджетный!P262+соцсфера!P262+ФМХ!P262</f>
    </oc>
    <nc r="P262">
      <v>0</v>
    </nc>
  </rcc>
  <rcc rId="1916" sId="1" numFmtId="4">
    <oc r="Q262">
      <f>бюджетный!Q262+соцсфера!Q262+ФМХ!Q262</f>
    </oc>
    <nc r="Q262">
      <v>0</v>
    </nc>
  </rcc>
  <rcc rId="1917" sId="1" numFmtId="4">
    <oc r="R262">
      <f>бюджетный!R262+соцсфера!R262+ФМХ!R262</f>
    </oc>
    <nc r="R262">
      <v>0</v>
    </nc>
  </rcc>
  <rcc rId="1918" sId="1" numFmtId="4">
    <oc r="S262">
      <f>бюджетный!S262+соцсфера!S262+ФМХ!S262</f>
    </oc>
    <nc r="S262">
      <v>0</v>
    </nc>
  </rcc>
  <rcc rId="1919" sId="1" numFmtId="4">
    <oc r="N263">
      <f>бюджетный!N263+соцсфера!N263+ФМХ!N263</f>
    </oc>
    <nc r="N263">
      <v>0</v>
    </nc>
  </rcc>
  <rcc rId="1920" sId="1" numFmtId="4">
    <oc r="O263">
      <f>бюджетный!O263+соцсфера!O263+ФМХ!O263</f>
    </oc>
    <nc r="O263">
      <v>0</v>
    </nc>
  </rcc>
  <rcc rId="1921" sId="1" numFmtId="4">
    <oc r="P263">
      <f>бюджетный!P263+соцсфера!P263+ФМХ!P263</f>
    </oc>
    <nc r="P263">
      <v>0</v>
    </nc>
  </rcc>
  <rcc rId="1922" sId="1" numFmtId="4">
    <oc r="Q263">
      <f>бюджетный!Q263+соцсфера!Q263+ФМХ!Q263</f>
    </oc>
    <nc r="Q263">
      <v>0</v>
    </nc>
  </rcc>
  <rcc rId="1923" sId="1" numFmtId="4">
    <oc r="R263">
      <f>бюджетный!R263+соцсфера!R263+ФМХ!R263</f>
    </oc>
    <nc r="R263">
      <v>0</v>
    </nc>
  </rcc>
  <rcc rId="1924" sId="1" numFmtId="4">
    <oc r="S263">
      <f>бюджетный!S263+соцсфера!S263+ФМХ!S263</f>
    </oc>
    <nc r="S263">
      <v>0</v>
    </nc>
  </rcc>
  <rcc rId="1925" sId="1" numFmtId="4">
    <oc r="N264">
      <f>бюджетный!N264+соцсфера!N264+ФМХ!N264</f>
    </oc>
    <nc r="N264">
      <v>38448</v>
    </nc>
  </rcc>
  <rcc rId="1926" sId="1" numFmtId="4">
    <oc r="O264">
      <f>бюджетный!O264+соцсфера!O264+ФМХ!O264</f>
    </oc>
    <nc r="O264">
      <v>38412.6</v>
    </nc>
  </rcc>
  <rcc rId="1927" sId="1" numFmtId="4">
    <oc r="P264">
      <f>бюджетный!P264+соцсфера!P264+ФМХ!P264</f>
    </oc>
    <nc r="P264">
      <v>42133.3</v>
    </nc>
  </rcc>
  <rcc rId="1928" sId="1" numFmtId="4">
    <oc r="Q264">
      <f>бюджетный!Q264+соцсфера!Q264+ФМХ!Q264</f>
    </oc>
    <nc r="Q264">
      <v>43755.1</v>
    </nc>
  </rcc>
  <rcc rId="1929" sId="1" numFmtId="4">
    <oc r="R264">
      <f>бюджетный!R264+соцсфера!R264+ФМХ!R264</f>
    </oc>
    <nc r="R264">
      <v>45905.3</v>
    </nc>
  </rcc>
  <rcc rId="1930" sId="1" numFmtId="4">
    <oc r="S264">
      <f>бюджетный!S264+соцсфера!S264+ФМХ!S264</f>
    </oc>
    <nc r="S264">
      <v>47775.5</v>
    </nc>
  </rcc>
  <rcc rId="1931" sId="1" numFmtId="4">
    <oc r="N265">
      <f>бюджетный!N265+соцсфера!N265+ФМХ!N265</f>
    </oc>
    <nc r="N265">
      <v>0</v>
    </nc>
  </rcc>
  <rcc rId="1932" sId="1" numFmtId="4">
    <oc r="O265">
      <f>бюджетный!O265+соцсфера!O265+ФМХ!O265</f>
    </oc>
    <nc r="O265">
      <v>0</v>
    </nc>
  </rcc>
  <rcc rId="1933" sId="1" numFmtId="4">
    <oc r="P265">
      <f>бюджетный!P265+соцсфера!P265+ФМХ!P265</f>
    </oc>
    <nc r="P265">
      <v>0</v>
    </nc>
  </rcc>
  <rcc rId="1934" sId="1" numFmtId="4">
    <oc r="Q265">
      <f>бюджетный!Q265+соцсфера!Q265+ФМХ!Q265</f>
    </oc>
    <nc r="Q265">
      <v>0</v>
    </nc>
  </rcc>
  <rcc rId="1935" sId="1" numFmtId="4">
    <oc r="R265">
      <f>бюджетный!R265+соцсфера!R265+ФМХ!R265</f>
    </oc>
    <nc r="R265">
      <v>0</v>
    </nc>
  </rcc>
  <rcc rId="1936" sId="1" numFmtId="4">
    <oc r="S265">
      <f>бюджетный!S265+соцсфера!S265+ФМХ!S265</f>
    </oc>
    <nc r="S265">
      <v>0</v>
    </nc>
  </rcc>
  <rcc rId="1937" sId="1" numFmtId="4">
    <oc r="N266">
      <f>бюджетный!N266+соцсфера!N266+ФМХ!N266</f>
    </oc>
    <nc r="N266">
      <v>20258.2</v>
    </nc>
  </rcc>
  <rcc rId="1938" sId="1" numFmtId="4">
    <oc r="O266">
      <f>бюджетный!O266+соцсфера!O266+ФМХ!O266</f>
    </oc>
    <nc r="O266">
      <v>20209.5</v>
    </nc>
  </rcc>
  <rcc rId="1939" sId="1" numFmtId="4">
    <oc r="P266">
      <f>бюджетный!P266+соцсфера!P266+ФМХ!P266</f>
    </oc>
    <nc r="P266">
      <v>22997</v>
    </nc>
  </rcc>
  <rcc rId="1940" sId="1" numFmtId="4">
    <oc r="Q266">
      <f>бюджетный!Q266+соцсфера!Q266+ФМХ!Q266</f>
    </oc>
    <nc r="Q266">
      <v>23245.5</v>
    </nc>
  </rcc>
  <rcc rId="1941" sId="1" numFmtId="4">
    <oc r="R266">
      <f>бюджетный!R266+соцсфера!R266+ФМХ!R266</f>
    </oc>
    <nc r="R266">
      <v>24180.7</v>
    </nc>
  </rcc>
  <rcc rId="1942" sId="1" numFmtId="4">
    <oc r="S266">
      <f>бюджетный!S266+соцсфера!S266+ФМХ!S266</f>
    </oc>
    <nc r="S266">
      <v>25040.2</v>
    </nc>
  </rcc>
  <rcc rId="1943" sId="1" numFmtId="4">
    <oc r="N267">
      <f>бюджетный!N267+соцсфера!N267+ФМХ!N267</f>
    </oc>
    <nc r="N267">
      <v>32702</v>
    </nc>
  </rcc>
  <rcc rId="1944" sId="1" numFmtId="4">
    <oc r="O267">
      <f>бюджетный!O267+соцсфера!O267+ФМХ!O267</f>
    </oc>
    <nc r="O267">
      <v>32364</v>
    </nc>
  </rcc>
  <rcc rId="1945" sId="1" numFmtId="4">
    <oc r="P267">
      <f>бюджетный!P267+соцсфера!P267+ФМХ!P267</f>
    </oc>
    <nc r="P267">
      <v>33800</v>
    </nc>
  </rcc>
  <rcc rId="1946" sId="1" numFmtId="4">
    <oc r="Q267">
      <f>бюджетный!Q267+соцсфера!Q267+ФМХ!Q267</f>
    </oc>
    <nc r="Q267">
      <v>35002</v>
    </nc>
  </rcc>
  <rcc rId="1947" sId="1" numFmtId="4">
    <oc r="R267">
      <f>бюджетный!R267+соцсфера!R267+ФМХ!R267</f>
    </oc>
    <nc r="R267">
      <v>35002</v>
    </nc>
  </rcc>
  <rcc rId="1948" sId="1" numFmtId="4">
    <oc r="S267">
      <f>бюджетный!S267+соцсфера!S267+ФМХ!S267</f>
    </oc>
    <nc r="S267">
      <v>35002</v>
    </nc>
  </rcc>
  <rcc rId="1949" sId="1" numFmtId="4">
    <oc r="N268">
      <f>бюджетный!N268+соцсфера!N268+ФМХ!N268</f>
    </oc>
    <nc r="N268">
      <v>21797.200000000001</v>
    </nc>
  </rcc>
  <rcc rId="1950" sId="1" numFmtId="4">
    <oc r="O268">
      <f>бюджетный!O268+соцсфера!O268+ФМХ!O268</f>
    </oc>
    <nc r="O268">
      <v>21713.200000000001</v>
    </nc>
  </rcc>
  <rcc rId="1951" sId="1" numFmtId="4">
    <oc r="P268">
      <f>бюджетный!P268+соцсфера!P268+ФМХ!P268</f>
    </oc>
    <nc r="P268">
      <v>23712.6</v>
    </nc>
  </rcc>
  <rcc rId="1952" sId="1" numFmtId="4">
    <oc r="Q268">
      <f>бюджетный!Q268+соцсфера!Q268+ФМХ!Q268</f>
    </oc>
    <nc r="Q268">
      <v>25093.8</v>
    </nc>
  </rcc>
  <rcc rId="1953" sId="1" numFmtId="4">
    <oc r="R268">
      <f>бюджетный!R268+соцсфера!R268+ФМХ!R268</f>
    </oc>
    <nc r="R268">
      <v>27281.9</v>
    </nc>
  </rcc>
  <rcc rId="1954" sId="1" numFmtId="4">
    <oc r="S268">
      <f>бюджетный!S268+соцсфера!S268+ФМХ!S268</f>
    </oc>
    <nc r="S268">
      <v>30076.6</v>
    </nc>
  </rcc>
  <rcc rId="1955" sId="1" numFmtId="4">
    <oc r="N269">
      <f>бюджетный!N269+соцсфера!N269+ФМХ!N269</f>
    </oc>
    <nc r="N269">
      <v>0</v>
    </nc>
  </rcc>
  <rcc rId="1956" sId="1" numFmtId="4">
    <oc r="O269">
      <f>бюджетный!O269+соцсфера!O269+ФМХ!O269</f>
    </oc>
    <nc r="O269">
      <v>0</v>
    </nc>
  </rcc>
  <rcc rId="1957" sId="1" numFmtId="4">
    <oc r="P269">
      <f>бюджетный!P269+соцсфера!P269+ФМХ!P269</f>
    </oc>
    <nc r="P269">
      <v>0</v>
    </nc>
  </rcc>
  <rcc rId="1958" sId="1" numFmtId="4">
    <oc r="Q269">
      <f>бюджетный!Q269+соцсфера!Q269+ФМХ!Q269</f>
    </oc>
    <nc r="Q269">
      <v>0</v>
    </nc>
  </rcc>
  <rcc rId="1959" sId="1" numFmtId="4">
    <oc r="R269">
      <f>бюджетный!R269+соцсфера!R269+ФМХ!R269</f>
    </oc>
    <nc r="R269">
      <v>0</v>
    </nc>
  </rcc>
  <rcc rId="1960" sId="1" numFmtId="4">
    <oc r="S269">
      <f>бюджетный!S269+соцсфера!S269+ФМХ!S269</f>
    </oc>
    <nc r="S269">
      <v>0</v>
    </nc>
  </rcc>
  <rcc rId="1961" sId="1" numFmtId="4">
    <oc r="N270">
      <f>бюджетный!N270+соцсфера!N270+ФМХ!N270</f>
    </oc>
    <nc r="N270">
      <v>17200.2</v>
    </nc>
  </rcc>
  <rcc rId="1962" sId="1" numFmtId="4">
    <oc r="O270">
      <f>бюджетный!O270+соцсфера!O270+ФМХ!O270</f>
    </oc>
    <nc r="O270">
      <v>17022.5</v>
    </nc>
  </rcc>
  <rcc rId="1963" sId="1" numFmtId="4">
    <oc r="P270">
      <f>бюджетный!P270+соцсфера!P270+ФМХ!P270</f>
    </oc>
    <nc r="P270">
      <v>23212.5</v>
    </nc>
  </rcc>
  <rcc rId="1964" sId="1" numFmtId="4">
    <oc r="Q270">
      <f>бюджетный!Q270+соцсфера!Q270+ФМХ!Q270</f>
    </oc>
    <nc r="Q270">
      <v>23599.200000000001</v>
    </nc>
  </rcc>
  <rcc rId="1965" sId="1" numFmtId="4">
    <oc r="R270">
      <f>бюджетный!R270+соцсфера!R270+ФМХ!R270</f>
    </oc>
    <nc r="R270">
      <v>24692</v>
    </nc>
  </rcc>
  <rcc rId="1966" sId="1" numFmtId="4">
    <oc r="S270">
      <f>бюджетный!S270+соцсфера!S270+ФМХ!S270</f>
    </oc>
    <nc r="S270">
      <v>25605.7</v>
    </nc>
  </rcc>
  <rcc rId="1967" sId="1" numFmtId="4">
    <oc r="N271">
      <f>N272+N294+N299</f>
    </oc>
    <nc r="N271">
      <v>669166.5</v>
    </nc>
  </rcc>
  <rcc rId="1968" sId="1" numFmtId="4">
    <oc r="O271">
      <f>O272+O294+O299</f>
    </oc>
    <nc r="O271">
      <v>522876.6</v>
    </nc>
  </rcc>
  <rcc rId="1969" sId="1" numFmtId="4">
    <oc r="P271">
      <f>P272+P294+P299</f>
    </oc>
    <nc r="P271">
      <v>760635.3</v>
    </nc>
  </rcc>
  <rcc rId="1970" sId="1" numFmtId="4">
    <oc r="Q271">
      <f>Q272+Q294+Q299</f>
    </oc>
    <nc r="Q271">
      <v>1402572.4000000001</v>
    </nc>
  </rcc>
  <rcc rId="1971" sId="1" numFmtId="4">
    <oc r="R271">
      <f>R272+R294+R299</f>
    </oc>
    <nc r="R271">
      <v>2356574.5</v>
    </nc>
  </rcc>
  <rcc rId="1972" sId="1" numFmtId="4">
    <oc r="S271">
      <f>S272+S294+S299</f>
    </oc>
    <nc r="S271">
      <v>3048854.1</v>
    </nc>
  </rcc>
  <rcc rId="1973" sId="1" numFmtId="4">
    <oc r="N272">
      <f>N273+N274+N275+N276+N277+N278+N279+N282+N283+N284+N285+N286+N287+N288</f>
    </oc>
    <nc r="N272">
      <v>298895.90000000002</v>
    </nc>
  </rcc>
  <rcc rId="1974" sId="1" numFmtId="4">
    <oc r="O272">
      <f>O273+O274+O275+O276+O277+O278+O279+O282+O283+O284+O285+O286+O287+O288</f>
    </oc>
    <nc r="O272">
      <v>287783</v>
    </nc>
  </rcc>
  <rcc rId="1975" sId="1" numFmtId="4">
    <oc r="P272">
      <f>P273+P274+P275+P276+P277+P278+P279+P282+P283+P284+P285+P286+P287+P288</f>
    </oc>
    <nc r="P272">
      <v>97649.700000000012</v>
    </nc>
  </rcc>
  <rcc rId="1976" sId="1" numFmtId="4">
    <oc r="Q272">
      <f>Q273+Q274+Q275+Q276+Q277+Q278+Q279+Q282+Q283+Q284+Q285+Q286+Q287</f>
    </oc>
    <nc r="Q272">
      <v>93744.1</v>
    </nc>
  </rcc>
  <rcc rId="1977" sId="1" numFmtId="4">
    <oc r="R272">
      <f>R273+R274+R275+R276+R277+R278+R279+R282+R283+R284+R285+R286+R287+R288</f>
    </oc>
    <nc r="R272">
      <v>94830.399999999994</v>
    </nc>
  </rcc>
  <rcc rId="1978" sId="1" numFmtId="4">
    <oc r="S272">
      <f>S273+S274+S275+S276+S277+S278+S279+S282+S283+S284+S285+S286+S287+S288</f>
    </oc>
    <nc r="S272">
      <v>98372.7</v>
    </nc>
  </rcc>
  <rcc rId="1979" sId="1" numFmtId="4">
    <oc r="N273">
      <f>бюджетный!N273+соцсфера!N273+ФМХ!N273</f>
    </oc>
    <nc r="N273">
      <v>35768.9</v>
    </nc>
  </rcc>
  <rcc rId="1980" sId="1" numFmtId="4">
    <oc r="O273">
      <f>бюджетный!O273+соцсфера!O273+ФМХ!O273</f>
    </oc>
    <nc r="O273">
      <v>35769</v>
    </nc>
  </rcc>
  <rcc rId="1981" sId="1" numFmtId="4">
    <oc r="P273">
      <f>бюджетный!P273+соцсфера!P273+ФМХ!P273</f>
    </oc>
    <nc r="P273">
      <v>45609.4</v>
    </nc>
  </rcc>
  <rcc rId="1982" sId="1" numFmtId="4">
    <oc r="Q273">
      <f>бюджетный!Q273+соцсфера!Q273+ФМХ!Q273</f>
    </oc>
    <nc r="Q273">
      <v>53744.1</v>
    </nc>
  </rcc>
  <rcc rId="1983" sId="1" numFmtId="4">
    <oc r="R273">
      <f>бюджетный!R273+соцсфера!R273+ФМХ!R273</f>
    </oc>
    <nc r="R273">
      <v>54830.400000000001</v>
    </nc>
  </rcc>
  <rcc rId="1984" sId="1" numFmtId="4">
    <oc r="S273">
      <f>бюджетный!S273+соцсфера!S273+ФМХ!S273</f>
    </oc>
    <nc r="S273">
      <v>58372.7</v>
    </nc>
  </rcc>
  <rcc rId="1985" sId="1" numFmtId="4">
    <oc r="N279">
      <f>бюджетный!N279+соцсфера!N279+ФМХ!N279</f>
    </oc>
    <nc r="N279">
      <v>230781.7</v>
    </nc>
  </rcc>
  <rcc rId="1986" sId="1" numFmtId="4">
    <oc r="O279">
      <f>бюджетный!O279+соцсфера!O279+ФМХ!O279</f>
    </oc>
    <nc r="O279">
      <v>220419.40000000002</v>
    </nc>
  </rcc>
  <rcc rId="1987" sId="1" numFmtId="4">
    <oc r="P279">
      <f>бюджетный!P279+соцсфера!P279+ФМХ!P279</f>
    </oc>
    <nc r="P279">
      <v>0</v>
    </nc>
  </rcc>
  <rcc rId="1988" sId="1" numFmtId="4">
    <oc r="Q279">
      <f>бюджетный!Q279+соцсфера!Q279+ФМХ!Q279</f>
    </oc>
    <nc r="Q279">
      <v>0</v>
    </nc>
  </rcc>
  <rcc rId="1989" sId="1" numFmtId="4">
    <oc r="R279">
      <f>бюджетный!R279+соцсфера!R279+ФМХ!R279</f>
    </oc>
    <nc r="R279">
      <v>0</v>
    </nc>
  </rcc>
  <rcc rId="1990" sId="1" numFmtId="4">
    <oc r="S279">
      <f>бюджетный!S279+соцсфера!S279+ФМХ!S279</f>
    </oc>
    <nc r="S279">
      <v>0</v>
    </nc>
  </rcc>
  <rcc rId="1991" sId="1" numFmtId="4">
    <oc r="N280">
      <f>бюджетный!N280+соцсфера!N280+ФМХ!N280</f>
    </oc>
    <nc r="N280">
      <v>228808.7</v>
    </nc>
  </rcc>
  <rcc rId="1992" sId="1" numFmtId="4">
    <oc r="O280">
      <f>бюджетный!O280+соцсфера!O280+ФМХ!O280</f>
    </oc>
    <nc r="O280">
      <v>218446.40000000002</v>
    </nc>
  </rcc>
  <rcc rId="1993" sId="1" numFmtId="4">
    <oc r="P280">
      <f>бюджетный!P280+соцсфера!P280+ФМХ!P280</f>
    </oc>
    <nc r="P280">
      <v>0</v>
    </nc>
  </rcc>
  <rcc rId="1994" sId="1" numFmtId="4">
    <oc r="Q280">
      <f>бюджетный!Q280+соцсфера!Q280+ФМХ!Q280</f>
    </oc>
    <nc r="Q280">
      <v>0</v>
    </nc>
  </rcc>
  <rcc rId="1995" sId="1" numFmtId="4">
    <oc r="R280">
      <f>бюджетный!R280+соцсфера!R280+ФМХ!R280</f>
    </oc>
    <nc r="R280">
      <v>0</v>
    </nc>
  </rcc>
  <rcc rId="1996" sId="1" numFmtId="4">
    <oc r="S280">
      <f>бюджетный!S280+соцсфера!S280+ФМХ!S280</f>
    </oc>
    <nc r="S280">
      <v>0</v>
    </nc>
  </rcc>
  <rcc rId="1997" sId="1" numFmtId="4">
    <oc r="N281">
      <f>бюджетный!N281+соцсфера!N281+ФМХ!N281</f>
    </oc>
    <nc r="N281">
      <v>1973</v>
    </nc>
  </rcc>
  <rcc rId="1998" sId="1" numFmtId="4">
    <oc r="O281">
      <f>бюджетный!O281+соцсфера!O281+ФМХ!O281</f>
    </oc>
    <nc r="O281">
      <v>1973</v>
    </nc>
  </rcc>
  <rcc rId="1999" sId="1" numFmtId="4">
    <oc r="P281">
      <f>бюджетный!P281+соцсфера!P281+ФМХ!P281</f>
    </oc>
    <nc r="P281">
      <v>0</v>
    </nc>
  </rcc>
  <rcc rId="2000" sId="1" numFmtId="4">
    <oc r="Q281">
      <f>бюджетный!Q281+соцсфера!Q281+ФМХ!Q281</f>
    </oc>
    <nc r="Q281">
      <v>0</v>
    </nc>
  </rcc>
  <rcc rId="2001" sId="1" numFmtId="4">
    <oc r="R281">
      <f>бюджетный!R281+соцсфера!R281+ФМХ!R281</f>
    </oc>
    <nc r="R281">
      <v>0</v>
    </nc>
  </rcc>
  <rcc rId="2002" sId="1" numFmtId="4">
    <oc r="S281">
      <f>бюджетный!S281+соцсфера!S281+ФМХ!S281</f>
    </oc>
    <nc r="S281">
      <v>0</v>
    </nc>
  </rcc>
  <rcc rId="2003" sId="1" numFmtId="4">
    <oc r="N287">
      <f>ФМХ!N287</f>
    </oc>
    <nc r="N287">
      <v>32345.3</v>
    </nc>
  </rcc>
  <rcc rId="2004" sId="1" numFmtId="4">
    <oc r="O287">
      <f>ФМХ!O287</f>
    </oc>
    <nc r="O287">
      <v>31594.6</v>
    </nc>
  </rcc>
  <rcc rId="2005" sId="1" numFmtId="4">
    <oc r="P287">
      <f>ФМХ!P287</f>
    </oc>
    <nc r="P287">
      <v>52040.3</v>
    </nc>
  </rcc>
  <rcc rId="2006" sId="1" numFmtId="4">
    <oc r="Q287">
      <f>ФМХ!Q287</f>
    </oc>
    <nc r="Q287">
      <v>40000</v>
    </nc>
  </rcc>
  <rcc rId="2007" sId="1" numFmtId="4">
    <oc r="R287">
      <f>ФМХ!R287</f>
    </oc>
    <nc r="R287">
      <v>40000</v>
    </nc>
  </rcc>
  <rcc rId="2008" sId="1" numFmtId="4">
    <oc r="S287">
      <f>ФМХ!S287</f>
    </oc>
    <nc r="S287">
      <v>40000</v>
    </nc>
  </rcc>
  <rcc rId="2009" sId="1" numFmtId="4">
    <oc r="N294">
      <f>N295+N296+N297+N298</f>
    </oc>
    <nc r="N294">
      <v>54081.5</v>
    </nc>
  </rcc>
  <rcc rId="2010" sId="1" numFmtId="4">
    <oc r="O294">
      <f>O295+O296+O297+O298</f>
    </oc>
    <nc r="O294">
      <v>53981.5</v>
    </nc>
  </rcc>
  <rcc rId="2011" sId="1" numFmtId="4">
    <oc r="P294">
      <f>P295+P296+P297+P298</f>
    </oc>
    <nc r="P294">
      <v>104171.3</v>
    </nc>
  </rcc>
  <rcc rId="2012" sId="1" numFmtId="4">
    <oc r="Q294">
      <f>Q295+Q296+Q297+Q298</f>
    </oc>
    <nc r="Q294">
      <v>53636</v>
    </nc>
  </rcc>
  <rcc rId="2013" sId="1" numFmtId="4">
    <oc r="R294">
      <f>R295+R296+R297+R298</f>
    </oc>
    <nc r="R294">
      <v>53636</v>
    </nc>
  </rcc>
  <rcc rId="2014" sId="1" numFmtId="4">
    <oc r="S294">
      <f>S295+S296+S297+S298</f>
    </oc>
    <nc r="S294">
      <v>53636</v>
    </nc>
  </rcc>
  <rcc rId="2015" sId="1" numFmtId="4">
    <oc r="N295">
      <f>бюджетный!N295+соцсфера!N295+ФМХ!N295</f>
    </oc>
    <nc r="N295">
      <v>14660</v>
    </nc>
  </rcc>
  <rcc rId="2016" sId="1" numFmtId="4">
    <oc r="O295">
      <f>бюджетный!O295+соцсфера!O295+ФМХ!O295</f>
    </oc>
    <nc r="O295">
      <v>14580</v>
    </nc>
  </rcc>
  <rcc rId="2017" sId="1" numFmtId="4">
    <oc r="P295">
      <f>бюджетный!P295+соцсфера!P295+ФМХ!P295</f>
    </oc>
    <nc r="P295">
      <v>18000</v>
    </nc>
  </rcc>
  <rcc rId="2018" sId="1" numFmtId="4">
    <oc r="Q295">
      <f>бюджетный!Q295+соцсфера!Q295+ФМХ!Q295</f>
    </oc>
    <nc r="Q295">
      <v>17500</v>
    </nc>
  </rcc>
  <rcc rId="2019" sId="1" numFmtId="4">
    <oc r="R295">
      <f>бюджетный!R295+соцсфера!R295+ФМХ!R295</f>
    </oc>
    <nc r="R295">
      <v>17500</v>
    </nc>
  </rcc>
  <rcc rId="2020" sId="1" numFmtId="4">
    <oc r="S295">
      <f>бюджетный!S295+соцсфера!S295+ФМХ!S295</f>
    </oc>
    <nc r="S295">
      <v>17500</v>
    </nc>
  </rcc>
  <rcc rId="2021" sId="1" numFmtId="4">
    <oc r="N296">
      <f>бюджетный!N296+соцсфера!N296+ФМХ!N296</f>
    </oc>
    <nc r="N296">
      <v>20</v>
    </nc>
  </rcc>
  <rcc rId="2022" sId="1" numFmtId="4">
    <oc r="O296">
      <f>бюджетный!O296+соцсфера!O296+ФМХ!O296</f>
    </oc>
    <nc r="O296">
      <v>0</v>
    </nc>
  </rcc>
  <rcc rId="2023" sId="1" numFmtId="4">
    <oc r="P296">
      <f>бюджетный!P296+соцсфера!P296+ФМХ!P296</f>
    </oc>
    <nc r="P296">
      <v>100</v>
    </nc>
  </rcc>
  <rcc rId="2024" sId="1" numFmtId="4">
    <oc r="Q296">
      <f>бюджетный!Q296+соцсфера!Q296+ФМХ!Q296</f>
    </oc>
    <nc r="Q296">
      <v>100</v>
    </nc>
  </rcc>
  <rcc rId="2025" sId="1" numFmtId="4">
    <oc r="R296">
      <f>бюджетный!R296+соцсфера!R296+ФМХ!R296</f>
    </oc>
    <nc r="R296">
      <v>100</v>
    </nc>
  </rcc>
  <rcc rId="2026" sId="1" numFmtId="4">
    <oc r="S296">
      <f>бюджетный!S296+соцсфера!S296+ФМХ!S296</f>
    </oc>
    <nc r="S296">
      <v>100</v>
    </nc>
  </rcc>
  <rcc rId="2027" sId="1" numFmtId="4">
    <oc r="N297">
      <f>бюджетный!N297+соцсфера!N297+ФМХ!N297</f>
    </oc>
    <nc r="N297">
      <v>0</v>
    </nc>
  </rcc>
  <rcc rId="2028" sId="1" numFmtId="4">
    <oc r="O297">
      <f>бюджетный!O297+соцсфера!O297+ФМХ!O297</f>
    </oc>
    <nc r="O297">
      <v>0</v>
    </nc>
  </rcc>
  <rcc rId="2029" sId="1" numFmtId="4">
    <oc r="P297">
      <f>бюджетный!P297+соцсфера!P297+ФМХ!P297</f>
    </oc>
    <nc r="P297">
      <v>0</v>
    </nc>
  </rcc>
  <rcc rId="2030" sId="1" numFmtId="4">
    <oc r="Q297">
      <f>бюджетный!Q297+соцсфера!Q297+ФМХ!Q297</f>
    </oc>
    <nc r="Q297">
      <v>0</v>
    </nc>
  </rcc>
  <rcc rId="2031" sId="1" numFmtId="4">
    <oc r="R297">
      <f>бюджетный!R297+соцсфера!R297+ФМХ!R297</f>
    </oc>
    <nc r="R297">
      <v>0</v>
    </nc>
  </rcc>
  <rcc rId="2032" sId="1" numFmtId="4">
    <oc r="S297">
      <f>бюджетный!S297+соцсфера!S297+ФМХ!S297</f>
    </oc>
    <nc r="S297">
      <v>0</v>
    </nc>
  </rcc>
  <rcc rId="2033" sId="1" numFmtId="4">
    <oc r="N298">
      <f>соцсфера!N298</f>
    </oc>
    <nc r="N298">
      <v>39401.5</v>
    </nc>
  </rcc>
  <rcc rId="2034" sId="1" numFmtId="4">
    <oc r="O298">
      <f>соцсфера!O298</f>
    </oc>
    <nc r="O298">
      <v>39401.5</v>
    </nc>
  </rcc>
  <rcc rId="2035" sId="1" numFmtId="4">
    <oc r="P298">
      <f>соцсфера!P298</f>
    </oc>
    <nc r="P298">
      <v>86071.3</v>
    </nc>
  </rcc>
  <rcc rId="2036" sId="1" numFmtId="4">
    <oc r="Q298">
      <f>соцсфера!Q298</f>
    </oc>
    <nc r="Q298">
      <v>36036</v>
    </nc>
  </rcc>
  <rcc rId="2037" sId="1" numFmtId="4">
    <oc r="R298">
      <f>соцсфера!R298</f>
    </oc>
    <nc r="R298">
      <v>36036</v>
    </nc>
  </rcc>
  <rcc rId="2038" sId="1" numFmtId="4">
    <oc r="S298">
      <f>соцсфера!S298</f>
    </oc>
    <nc r="S298">
      <v>36036</v>
    </nc>
  </rcc>
  <rcc rId="2039" sId="1" numFmtId="4">
    <oc r="N299">
      <f>N300</f>
    </oc>
    <nc r="N299">
      <v>316189.09999999998</v>
    </nc>
  </rcc>
  <rcc rId="2040" sId="1" numFmtId="4">
    <oc r="O299">
      <f>O300</f>
    </oc>
    <nc r="O299">
      <v>181112.1</v>
    </nc>
  </rcc>
  <rcc rId="2041" sId="1" numFmtId="4">
    <oc r="P299">
      <f>P300</f>
    </oc>
    <nc r="P299">
      <v>558814.30000000005</v>
    </nc>
  </rcc>
  <rcc rId="2042" sId="1" numFmtId="4">
    <oc r="Q299">
      <f>Q300</f>
    </oc>
    <nc r="Q299">
      <v>1255192.3</v>
    </nc>
  </rcc>
  <rcc rId="2043" sId="1" numFmtId="4">
    <oc r="R299">
      <f>R300</f>
    </oc>
    <nc r="R299">
      <v>2208108.1</v>
    </nc>
  </rcc>
  <rcc rId="2044" sId="1" numFmtId="4">
    <oc r="S299">
      <f>S300</f>
    </oc>
    <nc r="S299">
      <v>2896845.4</v>
    </nc>
  </rcc>
  <rcc rId="2045" sId="1" numFmtId="4">
    <oc r="N300">
      <f>бюджетный!N300+соцсфера!N300+ФМХ!N300</f>
    </oc>
    <nc r="N300">
      <v>316189.09999999998</v>
    </nc>
  </rcc>
  <rcc rId="2046" sId="1" numFmtId="4">
    <oc r="O300">
      <f>бюджетный!O300+соцсфера!O300+ФМХ!O300</f>
    </oc>
    <nc r="O300">
      <v>181112.1</v>
    </nc>
  </rcc>
  <rcc rId="2047" sId="1" numFmtId="4">
    <oc r="P300">
      <f>бюджетный!P300+соцсфера!P300+ФМХ!P300</f>
    </oc>
    <nc r="P300">
      <v>558814.30000000005</v>
    </nc>
  </rcc>
  <rcc rId="2048" sId="1" numFmtId="4">
    <oc r="Q300">
      <f>бюджетный!Q300+соцсфера!Q300+ФМХ!Q300</f>
    </oc>
    <nc r="Q300">
      <v>1255192.3</v>
    </nc>
  </rcc>
  <rcc rId="2049" sId="1" numFmtId="4">
    <oc r="R300">
      <f>бюджетный!R300+соцсфера!R300+ФМХ!R300</f>
    </oc>
    <nc r="R300">
      <v>2208108.1</v>
    </nc>
  </rcc>
  <rcc rId="2050" sId="1" numFmtId="4">
    <oc r="S300">
      <f>бюджетный!S300+соцсфера!S300+ФМХ!S300</f>
    </oc>
    <nc r="S300">
      <v>2896845.4</v>
    </nc>
  </rcc>
  <rcc rId="2051" sId="1" numFmtId="4">
    <oc r="N301">
      <f>N302+N339</f>
    </oc>
    <nc r="N301">
      <v>7528935.2000000002</v>
    </nc>
  </rcc>
  <rcc rId="2052" sId="1" numFmtId="4">
    <oc r="O301">
      <f>O302+O339</f>
    </oc>
    <nc r="O301">
      <v>7484185</v>
    </nc>
  </rcc>
  <rcc rId="2053" sId="1" numFmtId="4">
    <oc r="P301">
      <f>P302+P339</f>
    </oc>
    <nc r="P301">
      <v>9441583.6000000071</v>
    </nc>
  </rcc>
  <rcc rId="2054" sId="1" numFmtId="4">
    <oc r="Q301">
      <f>Q302+Q339</f>
    </oc>
    <nc r="Q301">
      <v>10597946.699999999</v>
    </nc>
  </rcc>
  <rcc rId="2055" sId="1" numFmtId="4">
    <oc r="R301">
      <f>R302+R339</f>
    </oc>
    <nc r="R301">
      <v>11267760.5</v>
    </nc>
  </rcc>
  <rcc rId="2056" sId="1" numFmtId="4">
    <oc r="S301">
      <f>S302+S339</f>
    </oc>
    <nc r="S301">
      <v>12238773.299999999</v>
    </nc>
  </rcc>
  <rcc rId="2057" sId="1" numFmtId="4">
    <oc r="N302">
      <f>N303+N304+N305+N306+N307+N308+N316+N319+N323+N324+N325+N328+N330+N332+N335+N337</f>
    </oc>
    <nc r="N302">
      <v>7523005.6000000006</v>
    </nc>
  </rcc>
  <rcc rId="2058" sId="1" numFmtId="4">
    <oc r="O302">
      <f>O303+O304+O305+O306+O307+O308+O316+O319+O323+O324+O325+O328+O330+O332+O335+O337</f>
    </oc>
    <nc r="O302">
      <v>7478495.5999999996</v>
    </nc>
  </rcc>
  <rcc rId="2059" sId="1" numFmtId="4">
    <oc r="P302">
      <f>P303+P304+P305+P306+P307+P308+P316+P319+P323+P324+P325+P328+P330+P332+P335+P337</f>
    </oc>
    <nc r="P302">
      <v>9434979.3000000063</v>
    </nc>
  </rcc>
  <rcc rId="2060" sId="1" numFmtId="4">
    <oc r="Q302">
      <f>Q303+Q304+Q305+Q306+Q307+Q308+Q316+Q319+Q323+Q324+Q325+Q328+Q330+Q332+Q335+Q337</f>
    </oc>
    <nc r="Q302">
      <v>10590410.699999999</v>
    </nc>
  </rcc>
  <rcc rId="2061" sId="1" numFmtId="4">
    <oc r="R302">
      <f>R303+R304+R305+R306+R307+R308+R316+R319+R323+R324+R325+R328+R330+R332+R335+R337</f>
    </oc>
    <nc r="R302">
      <v>11259923</v>
    </nc>
  </rcc>
  <rcc rId="2062" sId="1" numFmtId="4">
    <oc r="S302">
      <f>S303+S304+S305+S306+S307+S308+S316+S319+S323+S324+S325+S328+S330+S332+S335+S337</f>
    </oc>
    <nc r="S302">
      <v>12230622.299999999</v>
    </nc>
  </rcc>
  <rcc rId="2063" sId="1" numFmtId="4">
    <oc r="N303">
      <f>бюджетный!N303+соцсфера!N303+ФМХ!N303</f>
    </oc>
    <nc r="N303">
      <v>72.599999999999994</v>
    </nc>
  </rcc>
  <rcc rId="2064" sId="1" numFmtId="4">
    <oc r="O303">
      <f>бюджетный!O303+соцсфера!O303+ФМХ!O303</f>
    </oc>
    <nc r="O303">
      <v>68.900000000000006</v>
    </nc>
  </rcc>
  <rcc rId="2065" sId="1" numFmtId="4">
    <oc r="P303">
      <f>бюджетный!P303+соцсфера!P303+ФМХ!P303</f>
    </oc>
    <nc r="P303">
      <v>314.3</v>
    </nc>
  </rcc>
  <rcc rId="2066" sId="1" numFmtId="4">
    <oc r="Q303">
      <f>бюджетный!Q303+соцсфера!Q303+ФМХ!Q303</f>
    </oc>
    <nc r="Q303">
      <v>322.60000000000002</v>
    </nc>
  </rcc>
  <rcc rId="2067" sId="1" numFmtId="4">
    <oc r="R303">
      <f>бюджетный!R303+соцсфера!R303+ФМХ!R303</f>
    </oc>
    <nc r="R303">
      <v>2200.9</v>
    </nc>
  </rcc>
  <rcc rId="2068" sId="1" numFmtId="4">
    <oc r="S303">
      <f>бюджетный!S303+соцсфера!S303+ФМХ!S303</f>
    </oc>
    <nc r="S303">
      <v>320.60000000000002</v>
    </nc>
  </rcc>
  <rcc rId="2069" sId="1" numFmtId="4">
    <oc r="N304">
      <f>бюджетный!N304+соцсфера!N304+ФМХ!N304</f>
    </oc>
    <nc r="N304">
      <v>22438.400000000001</v>
    </nc>
  </rcc>
  <rcc rId="2070" sId="1" numFmtId="4">
    <oc r="O304">
      <f>бюджетный!O304+соцсфера!O304+ФМХ!O304</f>
    </oc>
    <nc r="O304">
      <v>19726.7</v>
    </nc>
  </rcc>
  <rcc rId="2071" sId="1" numFmtId="4">
    <oc r="P304">
      <f>бюджетный!P304+соцсфера!P304+ФМХ!P304</f>
    </oc>
    <nc r="P304">
      <v>22235.599999999999</v>
    </nc>
  </rcc>
  <rcc rId="2072" sId="1" numFmtId="4">
    <oc r="Q304">
      <f>бюджетный!Q304+соцсфера!Q304+ФМХ!Q304</f>
    </oc>
    <nc r="Q304">
      <v>28913.4</v>
    </nc>
  </rcc>
  <rcc rId="2073" sId="1" numFmtId="4">
    <oc r="R304">
      <f>бюджетный!R304+соцсфера!R304+ФМХ!R304</f>
    </oc>
    <nc r="R304">
      <v>29708.7</v>
    </nc>
  </rcc>
  <rcc rId="2074" sId="1" numFmtId="4">
    <oc r="S304">
      <f>бюджетный!S304+соцсфера!S304+ФМХ!S304</f>
    </oc>
    <nc r="S304">
      <v>30535.4</v>
    </nc>
  </rcc>
  <rcc rId="2075" sId="1" numFmtId="4">
    <oc r="N305">
      <f>бюджетный!N305+соцсфера!N305+ФМХ!N305</f>
    </oc>
    <nc r="N305">
      <v>45598.7</v>
    </nc>
  </rcc>
  <rcc rId="2076" sId="1" numFmtId="4">
    <oc r="O305">
      <f>бюджетный!O305+соцсфера!O305+ФМХ!O305</f>
    </oc>
    <nc r="O305">
      <v>42060.4</v>
    </nc>
  </rcc>
  <rcc rId="2077" sId="1" numFmtId="4">
    <oc r="P305">
      <f>бюджетный!P305+соцсфера!P305+ФМХ!P305</f>
    </oc>
    <nc r="P305">
      <v>70311.399999999994</v>
    </nc>
  </rcc>
  <rcc rId="2078" sId="1" numFmtId="4">
    <oc r="Q305">
      <f>бюджетный!Q305+соцсфера!Q305+ФМХ!Q305</f>
    </oc>
    <nc r="Q305">
      <v>148782.1</v>
    </nc>
  </rcc>
  <rcc rId="2079" sId="1" numFmtId="4">
    <oc r="R305">
      <f>бюджетный!R305+соцсфера!R305+ФМХ!R305</f>
    </oc>
    <nc r="R305">
      <v>160728.5</v>
    </nc>
  </rcc>
  <rcc rId="2080" sId="1" numFmtId="4">
    <oc r="S305">
      <f>бюджетный!S305+соцсфера!S305+ФМХ!S305</f>
    </oc>
    <nc r="S305">
      <v>170872.9</v>
    </nc>
  </rcc>
  <rcc rId="2081" sId="1" numFmtId="4">
    <oc r="N306">
      <f>бюджетный!N306+соцсфера!N306+ФМХ!N306</f>
    </oc>
    <nc r="N306">
      <v>33728.9</v>
    </nc>
  </rcc>
  <rcc rId="2082" sId="1" numFmtId="4">
    <oc r="O306">
      <f>бюджетный!O306+соцсфера!O306+ФМХ!O306</f>
    </oc>
    <nc r="O306">
      <v>23283.4</v>
    </nc>
  </rcc>
  <rcc rId="2083" sId="1" numFmtId="4">
    <oc r="P306">
      <f>бюджетный!P306+соцсфера!P306+ФМХ!P306</f>
    </oc>
    <nc r="P306">
      <v>14581.3</v>
    </nc>
  </rcc>
  <rcc rId="2084" sId="1" numFmtId="4">
    <oc r="Q306">
      <f>бюджетный!Q306+соцсфера!Q306+ФМХ!Q306</f>
    </oc>
    <nc r="Q306">
      <v>36281.4</v>
    </nc>
  </rcc>
  <rcc rId="2085" sId="1" numFmtId="4">
    <oc r="R306">
      <f>бюджетный!R306+соцсфера!R306+ФМХ!R306</f>
    </oc>
    <nc r="R306">
      <v>36281.4</v>
    </nc>
  </rcc>
  <rcc rId="2086" sId="1" numFmtId="4">
    <oc r="S306">
      <f>бюджетный!S306+соцсфера!S306+ФМХ!S306</f>
    </oc>
    <nc r="S306">
      <v>36281.4</v>
    </nc>
  </rcc>
  <rcc rId="2087" sId="1" numFmtId="4">
    <oc r="N307">
      <f>бюджетный!N307+соцсфера!N307+ФМХ!N307</f>
    </oc>
    <nc r="N307">
      <v>1955.5</v>
    </nc>
  </rcc>
  <rcc rId="2088" sId="1" numFmtId="4">
    <oc r="O307">
      <f>бюджетный!O307+соцсфера!O307+ФМХ!O307</f>
    </oc>
    <nc r="O307">
      <v>1831.1</v>
    </nc>
  </rcc>
  <rcc rId="2089" sId="1" numFmtId="4">
    <oc r="P307">
      <f>бюджетный!P307+соцсфера!P307+ФМХ!P307</f>
    </oc>
    <nc r="P307">
      <v>1970.2</v>
    </nc>
  </rcc>
  <rcc rId="2090" sId="1" numFmtId="4">
    <oc r="Q307">
      <f>бюджетный!Q307+соцсфера!Q307+ФМХ!Q307</f>
    </oc>
    <nc r="Q307">
      <v>2141.1999999999998</v>
    </nc>
  </rcc>
  <rcc rId="2091" sId="1" numFmtId="4">
    <oc r="R307">
      <f>бюджетный!R307+соцсфера!R307+ФМХ!R307</f>
    </oc>
    <nc r="R307">
      <v>2141.1999999999998</v>
    </nc>
  </rcc>
  <rcc rId="2092" sId="1" numFmtId="4">
    <oc r="S307">
      <f>бюджетный!S307+соцсфера!S307+ФМХ!S307</f>
    </oc>
    <nc r="S307">
      <v>2141.1999999999998</v>
    </nc>
  </rcc>
  <rcc rId="2093" sId="1" numFmtId="4">
    <oc r="N308">
      <f>SUM(N309:N315)</f>
    </oc>
    <nc r="N308">
      <v>160899.79999999999</v>
    </nc>
  </rcc>
  <rcc rId="2094" sId="1" numFmtId="4">
    <oc r="O308">
      <f>SUM(O309:O315)</f>
    </oc>
    <nc r="O308">
      <v>136293.90000000002</v>
    </nc>
  </rcc>
  <rcc rId="2095" sId="1" numFmtId="4">
    <oc r="P308">
      <f>SUM(P309:P315)</f>
    </oc>
    <nc r="P308">
      <v>146501</v>
    </nc>
  </rcc>
  <rcc rId="2096" sId="1" numFmtId="4">
    <oc r="Q308">
      <f>SUM(Q309:Q315)</f>
    </oc>
    <nc r="Q308">
      <v>80413.700000000012</v>
    </nc>
  </rcc>
  <rcc rId="2097" sId="1" numFmtId="4">
    <oc r="R308">
      <f>SUM(R309:R315)</f>
    </oc>
    <nc r="R308">
      <v>83384.400000000009</v>
    </nc>
  </rcc>
  <rcc rId="2098" sId="1" numFmtId="4">
    <oc r="S308">
      <f>SUM(S309:S315)</f>
    </oc>
    <nc r="S308">
      <v>87373.7</v>
    </nc>
  </rcc>
  <rcc rId="2099" sId="1" numFmtId="4">
    <oc r="N309">
      <f>бюджетный!N309+соцсфера!N309+ФМХ!N309</f>
    </oc>
    <nc r="N309">
      <v>54223.199999999997</v>
    </nc>
  </rcc>
  <rcc rId="2100" sId="1" numFmtId="4">
    <oc r="O309">
      <f>бюджетный!O309+соцсфера!O309+ФМХ!O309</f>
    </oc>
    <nc r="O309">
      <v>47132.6</v>
    </nc>
  </rcc>
  <rcc rId="2101" sId="1" numFmtId="4">
    <oc r="P309">
      <f>бюджетный!P309+соцсфера!P309+ФМХ!P309</f>
    </oc>
    <nc r="P309">
      <v>48449</v>
    </nc>
  </rcc>
  <rcc rId="2102" sId="1" numFmtId="4">
    <oc r="Q309">
      <f>бюджетный!Q309+соцсфера!Q309+ФМХ!Q309</f>
    </oc>
    <nc r="Q309">
      <v>4731.2</v>
    </nc>
  </rcc>
  <rcc rId="2103" sId="1" numFmtId="4">
    <oc r="R309">
      <f>бюджетный!R309+соцсфера!R309+ФМХ!R309</f>
    </oc>
    <nc r="R309">
      <v>4777.8999999999996</v>
    </nc>
  </rcc>
  <rcc rId="2104" sId="1" numFmtId="4">
    <oc r="S309">
      <f>бюджетный!S309+соцсфера!S309+ФМХ!S309</f>
    </oc>
    <nc r="S309">
      <v>4966.8</v>
    </nc>
  </rcc>
  <rcc rId="2105" sId="1" numFmtId="4">
    <oc r="N310">
      <f>бюджетный!N310+соцсфера!N310+ФМХ!N310</f>
    </oc>
    <nc r="N310">
      <v>87320.3</v>
    </nc>
  </rcc>
  <rcc rId="2106" sId="1" numFmtId="4">
    <oc r="O310">
      <f>бюджетный!O310+соцсфера!O310+ФМХ!O310</f>
    </oc>
    <nc r="O310">
      <v>74005.399999999994</v>
    </nc>
  </rcc>
  <rcc rId="2107" sId="1" numFmtId="4">
    <oc r="P310">
      <f>бюджетный!P310+соцсфера!P310+ФМХ!P310</f>
    </oc>
    <nc r="P310">
      <v>80216.800000000003</v>
    </nc>
  </rcc>
  <rcc rId="2108" sId="1" numFmtId="4">
    <oc r="Q310">
      <f>бюджетный!Q310+соцсфера!Q310+ФМХ!Q310</f>
    </oc>
    <nc r="Q310">
      <v>18013.099999999999</v>
    </nc>
  </rcc>
  <rcc rId="2109" sId="1" numFmtId="4">
    <oc r="R310">
      <f>бюджетный!R310+соцсфера!R310+ФМХ!R310</f>
    </oc>
    <nc r="R310">
      <v>18183.5</v>
    </nc>
  </rcc>
  <rcc rId="2110" sId="1" numFmtId="4">
    <oc r="S310">
      <f>бюджетный!S310+соцсфера!S310+ФМХ!S310</f>
    </oc>
    <nc r="S310">
      <v>18871.3</v>
    </nc>
  </rcc>
  <rcc rId="2111" sId="1" numFmtId="4">
    <oc r="N311">
      <f>бюджетный!N311+соцсфера!N311+ФМХ!N311</f>
    </oc>
    <nc r="N311">
      <v>14619.3</v>
    </nc>
  </rcc>
  <rcc rId="2112" sId="1" numFmtId="4">
    <oc r="O311">
      <f>бюджетный!O311+соцсфера!O311+ФМХ!O311</f>
    </oc>
    <nc r="O311">
      <v>11488.2</v>
    </nc>
  </rcc>
  <rcc rId="2113" sId="1" numFmtId="4">
    <oc r="P311">
      <f>бюджетный!P311+соцсфера!P311+ФМХ!P311</f>
    </oc>
    <nc r="P311">
      <v>12515.8</v>
    </nc>
  </rcc>
  <rcc rId="2114" sId="1" numFmtId="4">
    <oc r="Q311">
      <f>бюджетный!Q311+соцсфера!Q311+ФМХ!Q311</f>
    </oc>
    <nc r="Q311">
      <v>42923</v>
    </nc>
  </rcc>
  <rcc rId="2115" sId="1" numFmtId="4">
    <oc r="R311">
      <f>бюджетный!R311+соцсфера!R311+ФМХ!R311</f>
    </oc>
    <nc r="R311">
      <v>45247.199999999997</v>
    </nc>
  </rcc>
  <rcc rId="2116" sId="1" numFmtId="4">
    <oc r="S311">
      <f>бюджетный!S311+соцсфера!S311+ФМХ!S311</f>
    </oc>
    <nc r="S311">
      <v>47752.9</v>
    </nc>
  </rcc>
  <rcc rId="2117" sId="1" numFmtId="4">
    <oc r="N312">
      <f>бюджетный!N312+соцсфера!N312+ФМХ!N312</f>
    </oc>
    <nc r="N312">
      <v>85.2</v>
    </nc>
  </rcc>
  <rcc rId="2118" sId="1" numFmtId="4">
    <oc r="O312">
      <f>бюджетный!O312+соцсфера!O312+ФМХ!O312</f>
    </oc>
    <nc r="O312">
      <v>35.200000000000003</v>
    </nc>
  </rcc>
  <rcc rId="2119" sId="1" numFmtId="4">
    <oc r="P312">
      <f>бюджетный!P312+соцсфера!P312+ФМХ!P312</f>
    </oc>
    <nc r="P312">
      <v>37.1</v>
    </nc>
  </rcc>
  <rcc rId="2120" sId="1" numFmtId="4">
    <oc r="Q312">
      <f>бюджетный!Q312+соцсфера!Q312+ФМХ!Q312</f>
    </oc>
    <nc r="Q312">
      <v>107</v>
    </nc>
  </rcc>
  <rcc rId="2121" sId="1" numFmtId="4">
    <oc r="R312">
      <f>бюджетный!R312+соцсфера!R312+ФМХ!R312</f>
    </oc>
    <nc r="R312">
      <v>111.3</v>
    </nc>
  </rcc>
  <rcc rId="2122" sId="1" numFmtId="4">
    <oc r="S312">
      <f>бюджетный!S312+соцсфера!S312+ФМХ!S312</f>
    </oc>
    <nc r="S312">
      <v>115.7</v>
    </nc>
  </rcc>
  <rcc rId="2123" sId="1" numFmtId="4">
    <oc r="N313">
      <f>бюджетный!N313+соцсфера!N313+ФМХ!N313</f>
    </oc>
    <nc r="N313">
      <v>0</v>
    </nc>
  </rcc>
  <rcc rId="2124" sId="1" numFmtId="4">
    <oc r="O313">
      <f>бюджетный!O313+соцсфера!O313+ФМХ!O313</f>
    </oc>
    <nc r="O313">
      <v>0</v>
    </nc>
  </rcc>
  <rcc rId="2125" sId="1" numFmtId="4">
    <oc r="P313">
      <f>бюджетный!P313+соцсфера!P313+ФМХ!P313</f>
    </oc>
    <nc r="P313">
      <v>0</v>
    </nc>
  </rcc>
  <rcc rId="2126" sId="1" numFmtId="4">
    <oc r="Q313">
      <f>бюджетный!Q313+соцсфера!Q313+ФМХ!Q313</f>
    </oc>
    <nc r="Q313">
      <v>0</v>
    </nc>
  </rcc>
  <rcc rId="2127" sId="1" numFmtId="4">
    <oc r="R313">
      <f>бюджетный!R313+соцсфера!R313+ФМХ!R313</f>
    </oc>
    <nc r="R313">
      <v>0</v>
    </nc>
  </rcc>
  <rcc rId="2128" sId="1" numFmtId="4">
    <oc r="S313">
      <f>бюджетный!S313+соцсфера!S313+ФМХ!S313</f>
    </oc>
    <nc r="S313">
      <v>0</v>
    </nc>
  </rcc>
  <rcc rId="2129" sId="1" numFmtId="4">
    <oc r="P314">
      <f>бюджетный!P314+соцсфера!P314+ФМХ!P314</f>
    </oc>
    <nc r="P314">
      <v>0</v>
    </nc>
  </rcc>
  <rcc rId="2130" sId="1" numFmtId="4">
    <oc r="Q314">
      <f>бюджетный!Q314+соцсфера!Q314+ФМХ!Q314</f>
    </oc>
    <nc r="Q314">
      <v>205.6</v>
    </nc>
  </rcc>
  <rcc rId="2131" sId="1" numFmtId="4">
    <oc r="R314">
      <f>бюджетный!R314+соцсфера!R314+ФМХ!R314</f>
    </oc>
    <nc r="R314">
      <v>213.8</v>
    </nc>
  </rcc>
  <rcc rId="2132" sId="1" numFmtId="4">
    <oc r="S314">
      <f>бюджетный!S314+соцсфера!S314+ФМХ!S314</f>
    </oc>
    <nc r="S314">
      <v>222.3</v>
    </nc>
  </rcc>
  <rcc rId="2133" sId="1" numFmtId="4">
    <oc r="N315">
      <f>бюджетный!N315+соцсфера!N315+ФМХ!N315</f>
    </oc>
    <nc r="N315">
      <v>4651.8</v>
    </nc>
  </rcc>
  <rcc rId="2134" sId="1" numFmtId="4">
    <oc r="O315">
      <f>бюджетный!O315+соцсфера!O315+ФМХ!O315</f>
    </oc>
    <nc r="O315">
      <v>3632.5</v>
    </nc>
  </rcc>
  <rcc rId="2135" sId="1" numFmtId="4">
    <oc r="P315">
      <f>бюджетный!P315+соцсфера!P315+ФМХ!P315</f>
    </oc>
    <nc r="P315">
      <v>5282.3</v>
    </nc>
  </rcc>
  <rcc rId="2136" sId="1" numFmtId="4">
    <oc r="Q315">
      <f>бюджетный!Q315+соцсфера!Q315+ФМХ!Q315</f>
    </oc>
    <nc r="Q315">
      <v>14433.8</v>
    </nc>
  </rcc>
  <rcc rId="2137" sId="1" numFmtId="4">
    <oc r="R315">
      <f>бюджетный!R315+соцсфера!R315+ФМХ!R315</f>
    </oc>
    <nc r="R315">
      <v>14850.7</v>
    </nc>
  </rcc>
  <rcc rId="2138" sId="1" numFmtId="4">
    <oc r="S315">
      <f>бюджетный!S315+соцсфера!S315+ФМХ!S315</f>
    </oc>
    <nc r="S315">
      <v>15444.7</v>
    </nc>
  </rcc>
  <rcc rId="2139" sId="1" numFmtId="4">
    <oc r="N316">
      <f>N317+N318</f>
    </oc>
    <nc r="N316">
      <v>63626.2</v>
    </nc>
  </rcc>
  <rcc rId="2140" sId="1" numFmtId="4">
    <oc r="O316">
      <f>O317+O318</f>
    </oc>
    <nc r="O316">
      <v>62591.5</v>
    </nc>
  </rcc>
  <rcc rId="2141" sId="1" numFmtId="4">
    <oc r="P316">
      <f>P317+P318</f>
    </oc>
    <nc r="P316">
      <v>78320.5</v>
    </nc>
  </rcc>
  <rcc rId="2142" sId="1" numFmtId="4">
    <oc r="Q316">
      <f>Q317+Q318</f>
    </oc>
    <nc r="Q316">
      <v>111434.20000000001</v>
    </nc>
  </rcc>
  <rcc rId="2143" sId="1" numFmtId="4">
    <oc r="R316">
      <f>R317+R318</f>
    </oc>
    <nc r="R316">
      <v>122588</v>
    </nc>
  </rcc>
  <rcc rId="2144" sId="1" numFmtId="4">
    <oc r="S316">
      <f>S317+S318</f>
    </oc>
    <nc r="S316">
      <v>133770.9</v>
    </nc>
  </rcc>
  <rcc rId="2145" sId="1" numFmtId="4">
    <oc r="N317">
      <f>бюджетный!N317+соцсфера!N317+ФМХ!N317</f>
    </oc>
    <nc r="N317">
      <v>26347.3</v>
    </nc>
  </rcc>
  <rcc rId="2146" sId="1" numFmtId="4">
    <oc r="O317">
      <f>бюджетный!O317+соцсфера!O317+ФМХ!O317</f>
    </oc>
    <nc r="O317">
      <v>25435</v>
    </nc>
  </rcc>
  <rcc rId="2147" sId="1" numFmtId="4">
    <oc r="P317">
      <f>бюджетный!P317+соцсфера!P317+ФМХ!P317</f>
    </oc>
    <nc r="P317">
      <v>32457.200000000001</v>
    </nc>
  </rcc>
  <rcc rId="2148" sId="1" numFmtId="4">
    <oc r="Q317">
      <f>бюджетный!Q317+соцсфера!Q317+ФМХ!Q317</f>
    </oc>
    <nc r="Q317">
      <v>47212.4</v>
    </nc>
  </rcc>
  <rcc rId="2149" sId="1" numFmtId="4">
    <oc r="R317">
      <f>бюджетный!R317+соцсфера!R317+ФМХ!R317</f>
    </oc>
    <nc r="R317">
      <v>51236.1</v>
    </nc>
  </rcc>
  <rcc rId="2150" sId="1" numFmtId="4">
    <oc r="S317">
      <f>бюджетный!S317+соцсфера!S317+ФМХ!S317</f>
    </oc>
    <nc r="S317">
      <v>55465.2</v>
    </nc>
  </rcc>
  <rcc rId="2151" sId="1" numFmtId="4">
    <oc r="N318">
      <f>бюджетный!N318+соцсфера!N318+ФМХ!N318</f>
    </oc>
    <nc r="N318">
      <v>37278.9</v>
    </nc>
  </rcc>
  <rcc rId="2152" sId="1" numFmtId="4">
    <oc r="O318">
      <f>бюджетный!O318+соцсфера!O318+ФМХ!O318</f>
    </oc>
    <nc r="O318">
      <v>37156.5</v>
    </nc>
  </rcc>
  <rcc rId="2153" sId="1" numFmtId="4">
    <oc r="P318">
      <f>бюджетный!P318+соцсфера!P318+ФМХ!P318</f>
    </oc>
    <nc r="P318">
      <v>45863.3</v>
    </nc>
  </rcc>
  <rcc rId="2154" sId="1" numFmtId="4">
    <oc r="Q318">
      <f>бюджетный!Q318+соцсфера!Q318+ФМХ!Q318</f>
    </oc>
    <nc r="Q318">
      <v>64221.8</v>
    </nc>
  </rcc>
  <rcc rId="2155" sId="1" numFmtId="4">
    <oc r="R318">
      <f>бюджетный!R318+соцсфера!R318+ФМХ!R318</f>
    </oc>
    <nc r="R318">
      <v>71351.899999999994</v>
    </nc>
  </rcc>
  <rcc rId="2156" sId="1" numFmtId="4">
    <oc r="S318">
      <f>бюджетный!S318+соцсфера!S318+ФМХ!S318</f>
    </oc>
    <nc r="S318">
      <v>78305.7</v>
    </nc>
  </rcc>
  <rcc rId="2157" sId="1" numFmtId="4">
    <oc r="N319">
      <f>N320+N321+N322</f>
    </oc>
    <nc r="N319">
      <v>7150631.7000000002</v>
    </nc>
  </rcc>
  <rcc rId="2158" sId="1" numFmtId="4">
    <oc r="O319">
      <f>O320+O321+O322</f>
    </oc>
    <nc r="O319">
      <v>7150622.7000000002</v>
    </nc>
  </rcc>
  <rcc rId="2159" sId="1" numFmtId="4">
    <oc r="P319">
      <f>P320+P321+P322</f>
    </oc>
    <nc r="P319">
      <v>9037602.9000000022</v>
    </nc>
  </rcc>
  <rcc rId="2160" sId="1" numFmtId="4">
    <oc r="Q319">
      <f>Q320+Q321+Q322</f>
    </oc>
    <nc r="Q319">
      <v>10108764.800000001</v>
    </nc>
  </rcc>
  <rcc rId="2161" sId="1" numFmtId="4">
    <oc r="R319">
      <f>R320+R321+R322</f>
    </oc>
    <nc r="R319">
      <v>10776217.100000001</v>
    </nc>
  </rcc>
  <rcc rId="2162" sId="1" numFmtId="4">
    <oc r="S319">
      <f>S320+S321+S322</f>
    </oc>
    <nc r="S319">
      <v>11716222</v>
    </nc>
  </rcc>
  <rcc rId="2163" sId="1" numFmtId="4">
    <oc r="N320">
      <f>бюджетный!N320+соцсфера!N320+ФМХ!N320</f>
    </oc>
    <nc r="N320">
      <v>3032317.7</v>
    </nc>
  </rcc>
  <rcc rId="2164" sId="1" numFmtId="4">
    <oc r="O320">
      <f>бюджетный!O320+соцсфера!O320+ФМХ!O320</f>
    </oc>
    <nc r="O320">
      <v>3032317.7</v>
    </nc>
  </rcc>
  <rcc rId="2165" sId="1" numFmtId="4">
    <oc r="P320">
      <f>бюджетный!P320+соцсфера!P320+ФМХ!P320</f>
    </oc>
    <nc r="P320">
      <v>3771835.7</v>
    </nc>
  </rcc>
  <rcc rId="2166" sId="1" numFmtId="4">
    <oc r="Q320">
      <f>бюджетный!Q320+соцсфера!Q320+ФМХ!Q320</f>
    </oc>
    <nc r="Q320">
      <v>3866028.6</v>
    </nc>
  </rcc>
  <rcc rId="2167" sId="1" numFmtId="4">
    <oc r="R320">
      <f>бюджетный!R320+соцсфера!R320+ФМХ!R320</f>
    </oc>
    <nc r="R320">
      <v>4201776.9000000004</v>
    </nc>
  </rcc>
  <rcc rId="2168" sId="1" numFmtId="4">
    <oc r="S320">
      <f>бюджетный!S320+соцсфера!S320+ФМХ!S320</f>
    </oc>
    <nc r="S320">
      <v>4587302.2</v>
    </nc>
  </rcc>
  <rcc rId="2169" sId="1" numFmtId="4">
    <oc r="N321">
      <f>бюджетный!N321+соцсфера!N321+ФМХ!N321</f>
    </oc>
    <nc r="N321">
      <v>4034152</v>
    </nc>
  </rcc>
  <rcc rId="2170" sId="1" numFmtId="4">
    <oc r="O321">
      <f>бюджетный!O321+соцсфера!O321+ФМХ!O321</f>
    </oc>
    <nc r="O321">
      <v>4034143</v>
    </nc>
  </rcc>
  <rcc rId="2171" sId="1" numFmtId="4">
    <oc r="P321">
      <f>бюджетный!P321+соцсфера!P321+ФМХ!P321</f>
    </oc>
    <nc r="P321">
      <v>5153149.4000000004</v>
    </nc>
  </rcc>
  <rcc rId="2172" sId="1" numFmtId="4">
    <oc r="Q321">
      <f>бюджетный!Q321+соцсфера!Q321+ФМХ!Q321</f>
    </oc>
    <nc r="Q321">
      <v>5914426.7999999998</v>
    </nc>
  </rcc>
  <rcc rId="2173" sId="1" numFmtId="4">
    <oc r="R321">
      <f>бюджетный!R321+соцсфера!R321+ФМХ!R321</f>
    </oc>
    <nc r="R321">
      <v>6227037.7000000002</v>
    </nc>
  </rcc>
  <rcc rId="2174" sId="1" numFmtId="4">
    <oc r="S321">
      <f>бюджетный!S321+соцсфера!S321+ФМХ!S321</f>
    </oc>
    <nc r="S321">
      <v>6747256.2999999998</v>
    </nc>
  </rcc>
  <rcc rId="2175" sId="1" numFmtId="4">
    <oc r="N322">
      <f>бюджетный!N322+соцсфера!N322+ФМХ!N322</f>
    </oc>
    <nc r="N322">
      <v>84162</v>
    </nc>
  </rcc>
  <rcc rId="2176" sId="1" numFmtId="4">
    <oc r="O322">
      <f>бюджетный!O322+соцсфера!O322+ФМХ!O322</f>
    </oc>
    <nc r="O322">
      <v>84162</v>
    </nc>
  </rcc>
  <rcc rId="2177" sId="1" numFmtId="4">
    <oc r="P322">
      <f>бюджетный!P322+соцсфера!P322+ФМХ!P322</f>
    </oc>
    <nc r="P322">
      <v>112617.8</v>
    </nc>
  </rcc>
  <rcc rId="2178" sId="1" numFmtId="4">
    <oc r="Q322">
      <f>бюджетный!Q322+соцсфера!Q322+ФМХ!Q322</f>
    </oc>
    <nc r="Q322">
      <v>328309.40000000002</v>
    </nc>
  </rcc>
  <rcc rId="2179" sId="1" numFmtId="4">
    <oc r="R322">
      <f>бюджетный!R322+соцсфера!R322+ФМХ!R322</f>
    </oc>
    <nc r="R322">
      <v>347402.5</v>
    </nc>
  </rcc>
  <rcc rId="2180" sId="1" numFmtId="4">
    <oc r="S322">
      <f>бюджетный!S322+соцсфера!S322+ФМХ!S322</f>
    </oc>
    <nc r="S322">
      <v>381663.5</v>
    </nc>
  </rcc>
  <rcc rId="2181" sId="1" numFmtId="4">
    <oc r="N323">
      <f>бюджетный!N323+соцсфера!N323+ФМХ!N323</f>
    </oc>
    <nc r="N323">
      <v>6015.9</v>
    </nc>
  </rcc>
  <rcc rId="2182" sId="1" numFmtId="4">
    <oc r="O323">
      <f>бюджетный!O323+соцсфера!O323+ФМХ!O323</f>
    </oc>
    <nc r="O323">
      <v>4362.6000000000004</v>
    </nc>
  </rcc>
  <rcc rId="2183" sId="1" numFmtId="4">
    <oc r="P323">
      <f>бюджетный!P323+соцсфера!P323+ФМХ!P323</f>
    </oc>
    <nc r="P323">
      <v>7515.1</v>
    </nc>
  </rcc>
  <rcc rId="2184" sId="1" numFmtId="4">
    <oc r="Q323">
      <f>бюджетный!Q323+соцсфера!Q323+ФМХ!Q323</f>
    </oc>
    <nc r="Q323">
      <v>36118.1</v>
    </nc>
  </rcc>
  <rcc rId="2185" sId="1" numFmtId="4">
    <oc r="R323">
      <f>бюджетный!R323+соцсфера!R323+ФМХ!R323</f>
    </oc>
    <nc r="R323">
      <v>10494.6</v>
    </nc>
  </rcc>
  <rcc rId="2186" sId="1" numFmtId="4">
    <oc r="S323">
      <f>бюджетный!S323+соцсфера!S323+ФМХ!S323</f>
    </oc>
    <nc r="S323">
      <v>16380.7</v>
    </nc>
  </rcc>
  <rcc rId="2187" sId="1" numFmtId="4">
    <oc r="N324">
      <f>бюджетный!N324+соцсфера!N324+ФМХ!N324</f>
    </oc>
    <nc r="N324">
      <v>10118</v>
    </nc>
  </rcc>
  <rcc rId="2188" sId="1" numFmtId="4">
    <oc r="O324">
      <f>бюджетный!O324+соцсфера!O324+ФМХ!O324</f>
    </oc>
    <nc r="O324">
      <v>10104.799999999999</v>
    </nc>
  </rcc>
  <rcc rId="2189" sId="1" numFmtId="4">
    <oc r="P324">
      <f>бюджетный!P324+соцсфера!P324+ФМХ!P324</f>
    </oc>
    <nc r="P324">
      <v>12680.3</v>
    </nc>
  </rcc>
  <rcc rId="2190" sId="1" numFmtId="4">
    <oc r="Q324">
      <f>бюджетный!Q324+соцсфера!Q324+ФМХ!Q324</f>
    </oc>
    <nc r="Q324">
      <v>9970</v>
    </nc>
  </rcc>
  <rcc rId="2191" sId="1" numFmtId="4">
    <oc r="R324">
      <f>бюджетный!R324+соцсфера!R324+ФМХ!R324</f>
    </oc>
    <nc r="R324">
      <v>9970</v>
    </nc>
  </rcc>
  <rcc rId="2192" sId="1" numFmtId="4">
    <oc r="S324">
      <f>бюджетный!S324+соцсфера!S324+ФМХ!S324</f>
    </oc>
    <nc r="S324">
      <v>9970</v>
    </nc>
  </rcc>
  <rcc rId="2193" sId="1" numFmtId="4">
    <oc r="N325">
      <f>N326+N327</f>
    </oc>
    <nc r="N325">
      <v>1260.2</v>
    </nc>
  </rcc>
  <rcc rId="2194" sId="1" numFmtId="4">
    <oc r="O325">
      <f>O326+O327</f>
    </oc>
    <nc r="O325">
      <v>1227.8</v>
    </nc>
  </rcc>
  <rcc rId="2195" sId="1" numFmtId="4">
    <oc r="P325">
      <f>P326+P327</f>
    </oc>
    <nc r="P325">
      <v>1482.3</v>
    </nc>
  </rcc>
  <rcc rId="2196" sId="1" numFmtId="4">
    <oc r="Q325">
      <f>Q326+Q327</f>
    </oc>
    <nc r="Q325">
      <v>8209.9</v>
    </nc>
  </rcc>
  <rcc rId="2197" sId="1" numFmtId="4">
    <oc r="R325">
      <f>R326+R327</f>
    </oc>
    <nc r="R325">
      <v>7430.9</v>
    </nc>
  </rcc>
  <rcc rId="2198" sId="1" numFmtId="4">
    <oc r="S325">
      <f>S326+S327</f>
    </oc>
    <nc r="S325">
      <v>7915.1</v>
    </nc>
  </rcc>
  <rcc rId="2199" sId="1" numFmtId="4">
    <oc r="N326">
      <f>бюджетный!N326+соцсфера!N326+ФМХ!N326</f>
    </oc>
    <nc r="N326">
      <v>0</v>
    </nc>
  </rcc>
  <rcc rId="2200" sId="1" numFmtId="4">
    <oc r="O326">
      <f>бюджетный!O326+соцсфера!O326+ФМХ!O326</f>
    </oc>
    <nc r="O326">
      <v>0</v>
    </nc>
  </rcc>
  <rcc rId="2201" sId="1" numFmtId="4">
    <oc r="P326">
      <f>бюджетный!P326+соцсфера!P326+ФМХ!P326</f>
    </oc>
    <nc r="P326">
      <v>0</v>
    </nc>
  </rcc>
  <rcc rId="2202" sId="1" numFmtId="4">
    <oc r="Q326">
      <f>бюджетный!Q326+соцсфера!Q326+ФМХ!Q326</f>
    </oc>
    <nc r="Q326">
      <v>0</v>
    </nc>
  </rcc>
  <rcc rId="2203" sId="1" numFmtId="4">
    <oc r="R326">
      <f>бюджетный!R326+соцсфера!R326+ФМХ!R326</f>
    </oc>
    <nc r="R326">
      <v>0</v>
    </nc>
  </rcc>
  <rcc rId="2204" sId="1" numFmtId="4">
    <oc r="S326">
      <f>бюджетный!S326+соцсфера!S326+ФМХ!S326</f>
    </oc>
    <nc r="S326">
      <v>0</v>
    </nc>
  </rcc>
  <rcc rId="2205" sId="1" numFmtId="4">
    <oc r="N327">
      <f>бюджетный!N327+соцсфера!N327+ФМХ!N327</f>
    </oc>
    <nc r="N327">
      <v>1260.2</v>
    </nc>
  </rcc>
  <rcc rId="2206" sId="1" numFmtId="4">
    <oc r="O327">
      <f>бюджетный!O327+соцсфера!O327+ФМХ!O327</f>
    </oc>
    <nc r="O327">
      <v>1227.8</v>
    </nc>
  </rcc>
  <rcc rId="2207" sId="1" numFmtId="4">
    <oc r="P327">
      <f>бюджетный!P327+соцсфера!P327+ФМХ!P327</f>
    </oc>
    <nc r="P327">
      <v>1482.3</v>
    </nc>
  </rcc>
  <rcc rId="2208" sId="1" numFmtId="4">
    <oc r="Q327">
      <f>бюджетный!Q327+соцсфера!Q327+ФМХ!Q327</f>
    </oc>
    <nc r="Q327">
      <v>8209.9</v>
    </nc>
  </rcc>
  <rcc rId="2209" sId="1" numFmtId="4">
    <oc r="R327">
      <f>бюджетный!R327+соцсфера!R327+ФМХ!R327</f>
    </oc>
    <nc r="R327">
      <v>7430.9</v>
    </nc>
  </rcc>
  <rcc rId="2210" sId="1" numFmtId="4">
    <oc r="S327">
      <f>бюджетный!S327+соцсфера!S327+ФМХ!S327</f>
    </oc>
    <nc r="S327">
      <v>7915.1</v>
    </nc>
  </rcc>
  <rcc rId="2211" sId="1" numFmtId="4">
    <oc r="N328">
      <f>N329</f>
    </oc>
    <nc r="N328">
      <v>111.1</v>
    </nc>
  </rcc>
  <rcc rId="2212" sId="1" numFmtId="4">
    <oc r="O328">
      <f>O329</f>
    </oc>
    <nc r="O328">
      <v>111.1</v>
    </nc>
  </rcc>
  <rcc rId="2213" sId="1" numFmtId="4">
    <oc r="P328">
      <f>P329</f>
    </oc>
    <nc r="P328">
      <v>139.80000000000001</v>
    </nc>
  </rcc>
  <rcc rId="2214" sId="1" numFmtId="4">
    <oc r="Q328">
      <f>Q329</f>
    </oc>
    <nc r="Q328">
      <v>250.3</v>
    </nc>
  </rcc>
  <rcc rId="2215" sId="1" numFmtId="4">
    <oc r="R328">
      <f>R329</f>
    </oc>
    <nc r="R328">
      <v>149.30000000000001</v>
    </nc>
  </rcc>
  <rcc rId="2216" sId="1" numFmtId="4">
    <oc r="S328">
      <f>S329</f>
    </oc>
    <nc r="S328">
      <v>149.30000000000001</v>
    </nc>
  </rcc>
  <rcc rId="2217" sId="1" numFmtId="4">
    <oc r="N329">
      <f>бюджетный!N329+соцсфера!N329+ФМХ!N329</f>
    </oc>
    <nc r="N329">
      <v>111.1</v>
    </nc>
  </rcc>
  <rcc rId="2218" sId="1" numFmtId="4">
    <oc r="O329">
      <f>бюджетный!O329+соцсфера!O329+ФМХ!O329</f>
    </oc>
    <nc r="O329">
      <v>111.1</v>
    </nc>
  </rcc>
  <rcc rId="2219" sId="1" numFmtId="4">
    <oc r="P329">
      <f>бюджетный!P329+соцсфера!P329+ФМХ!P329</f>
    </oc>
    <nc r="P329">
      <v>139.80000000000001</v>
    </nc>
  </rcc>
  <rcc rId="2220" sId="1" numFmtId="4">
    <oc r="Q329">
      <f>бюджетный!Q329+соцсфера!Q329+ФМХ!Q329</f>
    </oc>
    <nc r="Q329">
      <v>250.3</v>
    </nc>
  </rcc>
  <rcc rId="2221" sId="1" numFmtId="4">
    <oc r="R329">
      <f>бюджетный!R329+соцсфера!R329+ФМХ!R329</f>
    </oc>
    <nc r="R329">
      <v>149.30000000000001</v>
    </nc>
  </rcc>
  <rcc rId="2222" sId="1" numFmtId="4">
    <oc r="S329">
      <f>бюджетный!S329+соцсфера!S329+ФМХ!S329</f>
    </oc>
    <nc r="S329">
      <v>149.30000000000001</v>
    </nc>
  </rcc>
  <rcc rId="2223" sId="1" numFmtId="4">
    <oc r="N330">
      <f>N331</f>
    </oc>
    <nc r="N330">
      <v>1377</v>
    </nc>
  </rcc>
  <rcc rId="2224" sId="1" numFmtId="4">
    <oc r="O330">
      <f>O331</f>
    </oc>
    <nc r="O330">
      <v>1044.8</v>
    </nc>
  </rcc>
  <rcc rId="2225" sId="1" numFmtId="4">
    <oc r="P330">
      <f>P331</f>
    </oc>
    <nc r="P330">
      <v>1303.5999999999999</v>
    </nc>
  </rcc>
  <rcc rId="2226" sId="1" numFmtId="4">
    <oc r="Q330">
      <f>Q331</f>
    </oc>
    <nc r="Q330">
      <v>2052.1999999999998</v>
    </nc>
  </rcc>
  <rcc rId="2227" sId="1" numFmtId="4">
    <oc r="R330">
      <f>R331</f>
    </oc>
    <nc r="R330">
      <v>1871.2</v>
    </nc>
  </rcc>
  <rcc rId="2228" sId="1" numFmtId="4">
    <oc r="S330">
      <f>S331</f>
    </oc>
    <nc r="S330">
      <v>1932.3</v>
    </nc>
  </rcc>
  <rcc rId="2229" sId="1" numFmtId="4">
    <oc r="N331">
      <f>бюджетный!N331+соцсфера!N331+ФМХ!N331</f>
    </oc>
    <nc r="N331">
      <v>1377</v>
    </nc>
  </rcc>
  <rcc rId="2230" sId="1" numFmtId="4">
    <oc r="O331">
      <f>бюджетный!O331+соцсфера!O331+ФМХ!O331</f>
    </oc>
    <nc r="O331">
      <v>1044.8</v>
    </nc>
  </rcc>
  <rcc rId="2231" sId="1" numFmtId="4">
    <oc r="P331">
      <f>бюджетный!P331+соцсфера!P331+ФМХ!P331</f>
    </oc>
    <nc r="P331">
      <v>1303.5999999999999</v>
    </nc>
  </rcc>
  <rcc rId="2232" sId="1" numFmtId="4">
    <oc r="Q331">
      <f>бюджетный!Q331+соцсфера!Q331+ФМХ!Q331</f>
    </oc>
    <nc r="Q331">
      <v>2052.1999999999998</v>
    </nc>
  </rcc>
  <rcc rId="2233" sId="1" numFmtId="4">
    <oc r="R331">
      <f>бюджетный!R331+соцсфера!R331+ФМХ!R331</f>
    </oc>
    <nc r="R331">
      <v>1871.2</v>
    </nc>
  </rcc>
  <rcc rId="2234" sId="1" numFmtId="4">
    <oc r="S331">
      <f>бюджетный!S331+соцсфера!S331+ФМХ!S331</f>
    </oc>
    <nc r="S331">
      <v>1932.3</v>
    </nc>
  </rcc>
  <rcc rId="2235" sId="1" numFmtId="4">
    <oc r="N332">
      <f>бюджетный!N332+соцсфера!N332+ФМХ!N332</f>
    </oc>
    <nc r="N332">
      <v>39.200000000000003</v>
    </nc>
  </rcc>
  <rcc rId="2236" sId="1" numFmtId="4">
    <oc r="O332">
      <f>бюджетный!O332+соцсфера!O332+ФМХ!O332</f>
    </oc>
    <nc r="O332">
      <v>39.200000000000003</v>
    </nc>
  </rcc>
  <rcc rId="2237" sId="1" numFmtId="4">
    <oc r="P332">
      <f>бюджетный!P332+соцсфера!P332+ФМХ!P332</f>
    </oc>
    <nc r="P332">
      <v>92.4</v>
    </nc>
  </rcc>
  <rcc rId="2238" sId="1" numFmtId="4">
    <oc r="Q332">
      <f>бюджетный!Q332+соцсфера!Q332+ФМХ!Q332</f>
    </oc>
    <nc r="Q332">
      <v>108.2</v>
    </nc>
  </rcc>
  <rcc rId="2239" sId="1" numFmtId="4">
    <oc r="R332">
      <f>бюджетный!R332+соцсфера!R332+ФМХ!R332</f>
    </oc>
    <nc r="R332">
      <v>108.2</v>
    </nc>
  </rcc>
  <rcc rId="2240" sId="1" numFmtId="4">
    <oc r="S332">
      <f>бюджетный!S332+соцсфера!S332+ФМХ!S332</f>
    </oc>
    <nc r="S332">
      <v>108.2</v>
    </nc>
  </rcc>
  <rcc rId="2241" sId="1" numFmtId="4">
    <oc r="N333">
      <f>бюджетный!N333+соцсфера!N333+ФМХ!N333</f>
    </oc>
    <nc r="N333">
      <v>0</v>
    </nc>
  </rcc>
  <rcc rId="2242" sId="1" numFmtId="4">
    <oc r="O333">
      <f>бюджетный!O333+соцсфера!O333+ФМХ!O333</f>
    </oc>
    <nc r="O333">
      <v>0</v>
    </nc>
  </rcc>
  <rcc rId="2243" sId="1" numFmtId="4">
    <oc r="P333">
      <f>бюджетный!P333+соцсфера!P333+ФМХ!P333</f>
    </oc>
    <nc r="P333">
      <v>0</v>
    </nc>
  </rcc>
  <rcc rId="2244" sId="1" numFmtId="4">
    <oc r="Q333">
      <f>бюджетный!Q333+соцсфера!Q333+ФМХ!Q333</f>
    </oc>
    <nc r="Q333">
      <v>0</v>
    </nc>
  </rcc>
  <rcc rId="2245" sId="1" numFmtId="4">
    <oc r="R333">
      <f>бюджетный!R333+соцсфера!R333+ФМХ!R333</f>
    </oc>
    <nc r="R333">
      <v>0</v>
    </nc>
  </rcc>
  <rcc rId="2246" sId="1" numFmtId="4">
    <oc r="S333">
      <f>бюджетный!S333+соцсфера!S333+ФМХ!S333</f>
    </oc>
    <nc r="S333">
      <v>0</v>
    </nc>
  </rcc>
  <rcc rId="2247" sId="1" numFmtId="4">
    <oc r="N334">
      <f>бюджетный!N334+соцсфера!N334+ФМХ!N334</f>
    </oc>
    <nc r="N334">
      <v>39.200000000000003</v>
    </nc>
  </rcc>
  <rcc rId="2248" sId="1" numFmtId="4">
    <oc r="O334">
      <f>бюджетный!O334+соцсфера!O334+ФМХ!O334</f>
    </oc>
    <nc r="O334">
      <v>39.200000000000003</v>
    </nc>
  </rcc>
  <rcc rId="2249" sId="1" numFmtId="4">
    <oc r="P334">
      <f>бюджетный!P334+соцсфера!P334+ФМХ!P334</f>
    </oc>
    <nc r="P334">
      <v>92.4</v>
    </nc>
  </rcc>
  <rcc rId="2250" sId="1" numFmtId="4">
    <oc r="Q334">
      <f>бюджетный!Q334+соцсфера!Q334+ФМХ!Q334</f>
    </oc>
    <nc r="Q334">
      <v>108.2</v>
    </nc>
  </rcc>
  <rcc rId="2251" sId="1" numFmtId="4">
    <oc r="R334">
      <f>бюджетный!R334+соцсфера!R334+ФМХ!R334</f>
    </oc>
    <nc r="R334">
      <v>108.2</v>
    </nc>
  </rcc>
  <rcc rId="2252" sId="1" numFmtId="4">
    <oc r="S334">
      <f>бюджетный!S334+соцсфера!S334+ФМХ!S334</f>
    </oc>
    <nc r="S334">
      <v>108.2</v>
    </nc>
  </rcc>
  <rcc rId="2253" sId="1" numFmtId="4">
    <oc r="N335">
      <f>N336</f>
    </oc>
    <nc r="N335">
      <v>10929.5</v>
    </nc>
  </rcc>
  <rcc rId="2254" sId="1" numFmtId="4">
    <oc r="O335">
      <f>O336</f>
    </oc>
    <nc r="O335">
      <v>10929.5</v>
    </nc>
  </rcc>
  <rcc rId="2255" sId="1" numFmtId="4">
    <oc r="P335">
      <f>P336</f>
    </oc>
    <nc r="P335">
      <v>12112.3</v>
    </nc>
  </rcc>
  <rcc rId="2256" sId="1" numFmtId="4">
    <oc r="Q335">
      <f>Q336</f>
    </oc>
    <nc r="Q335">
      <v>16648.599999999999</v>
    </nc>
  </rcc>
  <rcc rId="2257" sId="1" numFmtId="4">
    <oc r="R335">
      <f>R336</f>
    </oc>
    <nc r="R335">
      <v>16648.599999999999</v>
    </nc>
  </rcc>
  <rcc rId="2258" sId="1" numFmtId="4">
    <oc r="S335">
      <f>S336</f>
    </oc>
    <nc r="S335">
      <v>16648.599999999999</v>
    </nc>
  </rcc>
  <rcc rId="2259" sId="1" numFmtId="4">
    <oc r="N336">
      <f>бюджетный!N336+соцсфера!N336+ФМХ!N336</f>
    </oc>
    <nc r="N336">
      <v>10929.5</v>
    </nc>
  </rcc>
  <rcc rId="2260" sId="1" numFmtId="4">
    <oc r="O336">
      <f>бюджетный!O336+соцсфера!O336+ФМХ!O336</f>
    </oc>
    <nc r="O336">
      <v>10929.5</v>
    </nc>
  </rcc>
  <rcc rId="2261" sId="1" numFmtId="4">
    <oc r="P336">
      <f>бюджетный!P336+соцсфера!P336+ФМХ!P336</f>
    </oc>
    <nc r="P336">
      <v>12112.3</v>
    </nc>
  </rcc>
  <rcc rId="2262" sId="1" numFmtId="4">
    <oc r="Q336">
      <f>бюджетный!Q336+соцсфера!Q336+ФМХ!Q336</f>
    </oc>
    <nc r="Q336">
      <v>16648.599999999999</v>
    </nc>
  </rcc>
  <rcc rId="2263" sId="1" numFmtId="4">
    <oc r="R336">
      <f>бюджетный!R336+соцсфера!R336+ФМХ!R336</f>
    </oc>
    <nc r="R336">
      <v>16648.599999999999</v>
    </nc>
  </rcc>
  <rcc rId="2264" sId="1" numFmtId="4">
    <oc r="S336">
      <f>бюджетный!S336+соцсфера!S336+ФМХ!S336</f>
    </oc>
    <nc r="S336">
      <v>16648.599999999999</v>
    </nc>
  </rcc>
  <rcc rId="2265" sId="1" numFmtId="4">
    <oc r="N337">
      <f>N338</f>
    </oc>
    <nc r="N337">
      <v>14202.9</v>
    </nc>
  </rcc>
  <rcc rId="2266" sId="1" numFmtId="4">
    <oc r="O337">
      <f>O338</f>
    </oc>
    <nc r="O337">
      <v>14197.2</v>
    </nc>
  </rcc>
  <rcc rId="2267" sId="1" numFmtId="4">
    <oc r="P337">
      <f>P338</f>
    </oc>
    <nc r="P337">
      <v>27816.3</v>
    </nc>
  </rcc>
  <rcc rId="2268" sId="1" numFmtId="4">
    <oc r="Q337">
      <f>Q338</f>
    </oc>
    <nc r="Q337">
      <v>0</v>
    </nc>
  </rcc>
  <rcc rId="2269" sId="1" numFmtId="4">
    <oc r="R337">
      <f>R338</f>
    </oc>
    <nc r="R337">
      <v>0</v>
    </nc>
  </rcc>
  <rcc rId="2270" sId="1" numFmtId="4">
    <oc r="S337">
      <f>S338</f>
    </oc>
    <nc r="S337">
      <v>0</v>
    </nc>
  </rcc>
  <rcc rId="2271" sId="1" numFmtId="4">
    <oc r="N338">
      <f>бюджетный!N338+соцсфера!N338+ФМХ!N338</f>
    </oc>
    <nc r="N338">
      <v>14202.9</v>
    </nc>
  </rcc>
  <rcc rId="2272" sId="1" numFmtId="4">
    <oc r="O338">
      <f>бюджетный!O338+соцсфера!O338+ФМХ!O338</f>
    </oc>
    <nc r="O338">
      <v>14197.2</v>
    </nc>
  </rcc>
  <rcc rId="2273" sId="1" numFmtId="4">
    <oc r="P338">
      <f>бюджетный!P338+соцсфера!P338+ФМХ!P338</f>
    </oc>
    <nc r="P338">
      <v>27816.3</v>
    </nc>
  </rcc>
  <rcc rId="2274" sId="1" numFmtId="4">
    <oc r="Q338">
      <f>бюджетный!Q338+соцсфера!Q338+ФМХ!Q338</f>
    </oc>
    <nc r="Q338">
      <v>0</v>
    </nc>
  </rcc>
  <rcc rId="2275" sId="1" numFmtId="4">
    <oc r="R338">
      <f>бюджетный!R338+соцсфера!R338+ФМХ!R338</f>
    </oc>
    <nc r="R338">
      <v>0</v>
    </nc>
  </rcc>
  <rcc rId="2276" sId="1" numFmtId="4">
    <oc r="S338">
      <f>бюджетный!S338+соцсфера!S338+ФМХ!S338</f>
    </oc>
    <nc r="S338">
      <v>0</v>
    </nc>
  </rcc>
  <rcc rId="2277" sId="1" numFmtId="4">
    <oc r="N339">
      <f>N340</f>
    </oc>
    <nc r="N339">
      <v>5929.6</v>
    </nc>
  </rcc>
  <rcc rId="2278" sId="1" numFmtId="4">
    <oc r="O339">
      <f>O340</f>
    </oc>
    <nc r="O339">
      <v>5689.4</v>
    </nc>
  </rcc>
  <rcc rId="2279" sId="1" numFmtId="4">
    <oc r="P339">
      <f>P340</f>
    </oc>
    <nc r="P339">
      <v>6604.3</v>
    </nc>
  </rcc>
  <rcc rId="2280" sId="1" numFmtId="4">
    <oc r="Q339">
      <f>Q340</f>
    </oc>
    <nc r="Q339">
      <v>7536</v>
    </nc>
  </rcc>
  <rcc rId="2281" sId="1" numFmtId="4">
    <oc r="R339">
      <f>R340</f>
    </oc>
    <nc r="R339">
      <v>7837.5</v>
    </nc>
  </rcc>
  <rcc rId="2282" sId="1" numFmtId="4">
    <oc r="S339">
      <f>S340</f>
    </oc>
    <nc r="S339">
      <v>8151</v>
    </nc>
  </rcc>
  <rcc rId="2283" sId="1" numFmtId="4">
    <oc r="N340">
      <f>N341+N342+N343</f>
    </oc>
    <nc r="N340">
      <v>5929.6</v>
    </nc>
  </rcc>
  <rcc rId="2284" sId="1" numFmtId="4">
    <oc r="O340">
      <f>O341+O342+O343</f>
    </oc>
    <nc r="O340">
      <v>5689.4</v>
    </nc>
  </rcc>
  <rcc rId="2285" sId="1" numFmtId="4">
    <oc r="P340">
      <f>P341+P342+P343</f>
    </oc>
    <nc r="P340">
      <v>6604.3</v>
    </nc>
  </rcc>
  <rcc rId="2286" sId="1" numFmtId="4">
    <oc r="Q340">
      <f>Q341+Q342+Q343</f>
    </oc>
    <nc r="Q340">
      <v>7536</v>
    </nc>
  </rcc>
  <rcc rId="2287" sId="1" numFmtId="4">
    <oc r="R340">
      <f>R341+R342+R343</f>
    </oc>
    <nc r="R340">
      <v>7837.5</v>
    </nc>
  </rcc>
  <rcc rId="2288" sId="1" numFmtId="4">
    <oc r="S340">
      <f>S341+S342+S343</f>
    </oc>
    <nc r="S340">
      <v>8151</v>
    </nc>
  </rcc>
  <rcc rId="2289" sId="1" numFmtId="4">
    <oc r="N341">
      <f>бюджетный!N341+соцсфера!N341+ФМХ!N341</f>
    </oc>
    <nc r="N341">
      <v>5929.6</v>
    </nc>
  </rcc>
  <rcc rId="2290" sId="1" numFmtId="4">
    <oc r="O341">
      <f>бюджетный!O341+соцсфера!O341+ФМХ!O341</f>
    </oc>
    <nc r="O341">
      <v>5689.4</v>
    </nc>
  </rcc>
  <rcc rId="2291" sId="1" numFmtId="4">
    <oc r="P341">
      <f>бюджетный!P341+соцсфера!P341+ФМХ!P341</f>
    </oc>
    <nc r="P341">
      <v>6604.3</v>
    </nc>
  </rcc>
  <rcc rId="2292" sId="1" numFmtId="4">
    <oc r="Q341">
      <f>бюджетный!Q341+соцсфера!Q341+ФМХ!Q341</f>
    </oc>
    <nc r="Q341">
      <v>7536</v>
    </nc>
  </rcc>
  <rcc rId="2293" sId="1" numFmtId="4">
    <oc r="R341">
      <f>бюджетный!R341+соцсфера!R341+ФМХ!R341</f>
    </oc>
    <nc r="R341">
      <v>7837.5</v>
    </nc>
  </rcc>
  <rcc rId="2294" sId="1" numFmtId="4">
    <oc r="S341">
      <f>бюджетный!S341+соцсфера!S341+ФМХ!S341</f>
    </oc>
    <nc r="S341">
      <v>8151</v>
    </nc>
  </rcc>
  <rcc rId="2295" sId="1" numFmtId="4">
    <oc r="N342">
      <f>бюджетный!N342+соцсфера!N342+ФМХ!N342</f>
    </oc>
    <nc r="N342">
      <v>0</v>
    </nc>
  </rcc>
  <rcc rId="2296" sId="1" numFmtId="4">
    <oc r="O342">
      <f>бюджетный!O342+соцсфера!O342+ФМХ!O342</f>
    </oc>
    <nc r="O342">
      <v>0</v>
    </nc>
  </rcc>
  <rcc rId="2297" sId="1" numFmtId="4">
    <oc r="P342">
      <f>бюджетный!P342+соцсфера!P342+ФМХ!P342</f>
    </oc>
    <nc r="P342">
      <v>0</v>
    </nc>
  </rcc>
  <rcc rId="2298" sId="1" numFmtId="4">
    <oc r="Q342">
      <f>бюджетный!Q342+соцсфера!Q342+ФМХ!Q342</f>
    </oc>
    <nc r="Q342">
      <v>0</v>
    </nc>
  </rcc>
  <rcc rId="2299" sId="1" numFmtId="4">
    <oc r="R342">
      <f>бюджетный!R342+соцсфера!R342+ФМХ!R342</f>
    </oc>
    <nc r="R342">
      <v>0</v>
    </nc>
  </rcc>
  <rcc rId="2300" sId="1" numFmtId="4">
    <oc r="S342">
      <f>бюджетный!S342+соцсфера!S342+ФМХ!S342</f>
    </oc>
    <nc r="S342">
      <v>0</v>
    </nc>
  </rcc>
  <rcc rId="2301" sId="1" numFmtId="4">
    <oc r="N343">
      <f>ФМХ!N343+бюджетный!N343+соцсфера!N343</f>
    </oc>
    <nc r="N343">
      <v>0</v>
    </nc>
  </rcc>
  <rcc rId="2302" sId="1" numFmtId="4">
    <oc r="O343">
      <f>ФМХ!O343+бюджетный!O343+соцсфера!O343</f>
    </oc>
    <nc r="O343">
      <v>0</v>
    </nc>
  </rcc>
  <rcc rId="2303" sId="1" numFmtId="4">
    <oc r="P343">
      <f>ФМХ!P343+бюджетный!P343+соцсфера!P343</f>
    </oc>
    <nc r="P343">
      <v>0</v>
    </nc>
  </rcc>
  <rcc rId="2304" sId="1" numFmtId="4">
    <oc r="Q343">
      <f>ФМХ!Q343+бюджетный!Q343+соцсфера!Q343</f>
    </oc>
    <nc r="Q343">
      <v>0</v>
    </nc>
  </rcc>
  <rcc rId="2305" sId="1" numFmtId="4">
    <oc r="R343">
      <f>ФМХ!R343+бюджетный!R343+соцсфера!R343</f>
    </oc>
    <nc r="R343">
      <v>0</v>
    </nc>
  </rcc>
  <rcc rId="2306" sId="1" numFmtId="4">
    <oc r="S343">
      <f>ФМХ!S343+бюджетный!S343+соцсфера!S343</f>
    </oc>
    <nc r="S343">
      <v>0</v>
    </nc>
  </rcc>
  <rcc rId="2307" sId="1" numFmtId="4">
    <oc r="N344">
      <f>N345+N346</f>
    </oc>
    <nc r="N344">
      <v>105249.9</v>
    </nc>
  </rcc>
  <rcc rId="2308" sId="1" numFmtId="4">
    <oc r="O344">
      <f>O345+O346</f>
    </oc>
    <nc r="O344">
      <v>105249.9</v>
    </nc>
  </rcc>
  <rcc rId="2309" sId="1" numFmtId="4">
    <oc r="P344">
      <f>P345+P346</f>
    </oc>
    <nc r="P344">
      <v>180081.4</v>
    </nc>
  </rcc>
  <rcc rId="2310" sId="1" numFmtId="4">
    <oc r="Q344">
      <f>Q345+Q346</f>
    </oc>
    <nc r="Q344">
      <v>150043.6</v>
    </nc>
  </rcc>
  <rcc rId="2311" sId="1" numFmtId="4">
    <oc r="R344">
      <f>R345+R346</f>
    </oc>
    <nc r="R344">
      <v>278230.40000000002</v>
    </nc>
  </rcc>
  <rcc rId="2312" sId="1" numFmtId="4">
    <oc r="S344">
      <f>S345+S346</f>
    </oc>
    <nc r="S344">
      <v>310046</v>
    </nc>
  </rcc>
  <rcc rId="2313" sId="1" numFmtId="4">
    <oc r="N345">
      <f>бюджетный!N345+соцсфера!N345+ФМХ!N345</f>
    </oc>
    <nc r="N345">
      <v>105249.9</v>
    </nc>
  </rcc>
  <rcc rId="2314" sId="1" numFmtId="4">
    <oc r="O345">
      <f>бюджетный!O345+соцсфера!O345+ФМХ!O345</f>
    </oc>
    <nc r="O345">
      <v>105249.9</v>
    </nc>
  </rcc>
  <rcc rId="2315" sId="1" numFmtId="4">
    <oc r="P345">
      <f>бюджетный!P345+соцсфера!P345+ФМХ!P345</f>
    </oc>
    <nc r="P345">
      <v>180081.4</v>
    </nc>
  </rcc>
  <rcc rId="2316" sId="1" numFmtId="4">
    <oc r="Q345">
      <f>бюджетный!Q345+соцсфера!Q345+ФМХ!Q345</f>
    </oc>
    <nc r="Q345">
      <v>150043.6</v>
    </nc>
  </rcc>
  <rcc rId="2317" sId="1" numFmtId="4">
    <oc r="R345">
      <f>бюджетный!R345+соцсфера!R345+ФМХ!R345</f>
    </oc>
    <nc r="R345">
      <v>278230.40000000002</v>
    </nc>
  </rcc>
  <rcc rId="2318" sId="1" numFmtId="4">
    <oc r="S345">
      <f>бюджетный!S345+соцсфера!S345+ФМХ!S345</f>
    </oc>
    <nc r="S345">
      <v>310046</v>
    </nc>
  </rcc>
  <rcc rId="2319" sId="1" numFmtId="4">
    <oc r="N346">
      <f>N347+N348</f>
    </oc>
    <nc r="N346">
      <v>0</v>
    </nc>
  </rcc>
  <rcc rId="2320" sId="1" numFmtId="4">
    <oc r="O346">
      <f>O347+O348</f>
    </oc>
    <nc r="O346">
      <v>0</v>
    </nc>
  </rcc>
  <rcc rId="2321" sId="1" numFmtId="4">
    <oc r="P346">
      <f>P347+P348</f>
    </oc>
    <nc r="P346">
      <v>0</v>
    </nc>
  </rcc>
  <rcc rId="2322" sId="1" numFmtId="4">
    <oc r="Q346">
      <f>Q347+Q348</f>
    </oc>
    <nc r="Q346">
      <v>0</v>
    </nc>
  </rcc>
  <rcc rId="2323" sId="1" numFmtId="4">
    <oc r="R346">
      <f>R347+R348</f>
    </oc>
    <nc r="R346">
      <v>0</v>
    </nc>
  </rcc>
  <rcc rId="2324" sId="1" numFmtId="4">
    <oc r="S346">
      <f>S347+S348</f>
    </oc>
    <nc r="S346">
      <v>0</v>
    </nc>
  </rcc>
  <rcc rId="2325" sId="1" numFmtId="4">
    <oc r="N347">
      <f>бюджетный!N347+соцсфера!N347+ФМХ!N347</f>
    </oc>
    <nc r="N347">
      <v>0</v>
    </nc>
  </rcc>
  <rcc rId="2326" sId="1" numFmtId="4">
    <oc r="O347">
      <f>бюджетный!O347+соцсфера!O347+ФМХ!O347</f>
    </oc>
    <nc r="O347">
      <v>0</v>
    </nc>
  </rcc>
  <rcc rId="2327" sId="1" numFmtId="4">
    <oc r="P347">
      <f>бюджетный!P347+соцсфера!P347+ФМХ!P347</f>
    </oc>
    <nc r="P347">
      <v>0</v>
    </nc>
  </rcc>
  <rcc rId="2328" sId="1" numFmtId="4">
    <oc r="Q347">
      <f>бюджетный!Q347+соцсфера!Q347+ФМХ!Q347</f>
    </oc>
    <nc r="Q347">
      <v>0</v>
    </nc>
  </rcc>
  <rcc rId="2329" sId="1" numFmtId="4">
    <oc r="R347">
      <f>бюджетный!R347+соцсфера!R347+ФМХ!R347</f>
    </oc>
    <nc r="R347">
      <v>0</v>
    </nc>
  </rcc>
  <rcc rId="2330" sId="1" numFmtId="4">
    <oc r="S347">
      <f>бюджетный!S347+соцсфера!S347+ФМХ!S347</f>
    </oc>
    <nc r="S347">
      <v>0</v>
    </nc>
  </rcc>
  <rcc rId="2331" sId="1" numFmtId="4">
    <oc r="N348">
      <f>бюджетный!N348+соцсфера!N348+ФМХ!N348</f>
    </oc>
    <nc r="N348">
      <v>0</v>
    </nc>
  </rcc>
  <rcc rId="2332" sId="1" numFmtId="4">
    <oc r="O348">
      <f>бюджетный!O348+соцсфера!O348+ФМХ!O348</f>
    </oc>
    <nc r="O348">
      <v>0</v>
    </nc>
  </rcc>
  <rcc rId="2333" sId="1" numFmtId="4">
    <oc r="P348">
      <f>бюджетный!P348+соцсфера!P348+ФМХ!P348</f>
    </oc>
    <nc r="P348">
      <v>0</v>
    </nc>
  </rcc>
  <rcc rId="2334" sId="1" numFmtId="4">
    <oc r="Q348">
      <f>бюджетный!Q348+соцсфера!Q348+ФМХ!Q348</f>
    </oc>
    <nc r="Q348">
      <v>0</v>
    </nc>
  </rcc>
  <rcc rId="2335" sId="1" numFmtId="4">
    <oc r="R348">
      <f>бюджетный!R348+соцсфера!R348+ФМХ!R348</f>
    </oc>
    <nc r="R348">
      <v>0</v>
    </nc>
  </rcc>
  <rcc rId="2336" sId="1" numFmtId="4">
    <oc r="S348">
      <f>бюджетный!S348+соцсфера!S348+ФМХ!S348</f>
    </oc>
    <nc r="S348">
      <v>0</v>
    </nc>
  </rcc>
  <rcc rId="2337" sId="1" numFmtId="4">
    <oc r="N349">
      <f>N344+N301+N271+N199+N58</f>
    </oc>
    <nc r="N349">
      <v>28292326.899999999</v>
    </nc>
  </rcc>
  <rcc rId="2338" sId="1" numFmtId="4">
    <oc r="O349">
      <f>O344+O301+O271+O199+O58</f>
    </oc>
    <nc r="O349">
      <v>27495055.199999996</v>
    </nc>
  </rcc>
  <rcc rId="2339" sId="1" numFmtId="4">
    <oc r="P349">
      <f>P344+P301+P271+P199+P58</f>
    </oc>
    <nc r="P349">
      <v>36350507.400000013</v>
    </nc>
  </rcc>
  <rcc rId="2340" sId="1" numFmtId="4">
    <oc r="Q349">
      <f>Q344+Q301+Q271+Q199+Q58</f>
    </oc>
    <nc r="Q349">
      <v>35068722.600000001</v>
    </nc>
  </rcc>
  <rcc rId="2341" sId="1" numFmtId="4">
    <oc r="R349">
      <f>R344+R301+R271+R199+R58</f>
    </oc>
    <nc r="R349">
      <v>33954320.199999996</v>
    </nc>
  </rcc>
  <rcc rId="2342" sId="1" numFmtId="4">
    <oc r="S349">
      <f>S344+S301+S271+S199+S58</f>
    </oc>
    <nc r="S349">
      <v>35025195.100000001</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37:XFD338">
    <dxf>
      <fill>
        <patternFill>
          <bgColor theme="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L93:M96">
    <dxf>
      <fill>
        <patternFill>
          <bgColor theme="0"/>
        </patternFill>
      </fill>
    </dxf>
  </rfmt>
  <rcc rId="400" sId="4" numFmtId="4">
    <oc r="P94">
      <v>143476.6</v>
    </oc>
    <nc r="P94">
      <v>124864.7</v>
    </nc>
  </rcc>
  <rcc rId="401" sId="4" numFmtId="4">
    <oc r="P95">
      <v>2301.6</v>
    </oc>
    <nc r="P95">
      <v>1008.1</v>
    </nc>
  </rcc>
  <rcc rId="402" sId="4" numFmtId="4">
    <oc r="P97">
      <v>1311288.5</v>
    </oc>
    <nc r="P97">
      <v>810923.1</v>
    </nc>
  </rcc>
  <rcc rId="403" sId="4" numFmtId="4">
    <oc r="P100">
      <v>4490239.5</v>
    </oc>
    <nc r="P100">
      <v>4694727.3</v>
    </nc>
  </rcc>
  <rcc rId="404" sId="4" numFmtId="4">
    <oc r="P103">
      <v>18420</v>
    </oc>
    <nc r="P103">
      <v>16312.6</v>
    </nc>
  </rcc>
  <rcc rId="405" sId="4" numFmtId="4">
    <oc r="P106">
      <v>2769915.3</v>
    </oc>
    <nc r="P106">
      <v>3006589.8</v>
    </nc>
  </rcc>
  <rcc rId="406" sId="4" numFmtId="4">
    <oc r="P109">
      <v>62384.2</v>
    </oc>
    <nc r="P109">
      <v>37992.199999999997</v>
    </nc>
  </rcc>
  <rfmt sheetId="4" sqref="P109">
    <dxf>
      <fill>
        <patternFill patternType="solid">
          <bgColor rgb="FFFFFF00"/>
        </patternFill>
      </fill>
    </dxf>
  </rfmt>
  <rcc rId="407" sId="4" numFmtId="4">
    <oc r="P120">
      <v>9169.4</v>
    </oc>
    <nc r="P120">
      <v>13682.4</v>
    </nc>
  </rcc>
  <rcc rId="408" sId="4" numFmtId="4">
    <oc r="P121">
      <v>8025.4</v>
    </oc>
    <nc r="P121">
      <v>8561.2000000000007</v>
    </nc>
  </rcc>
  <rcc rId="409" sId="4" numFmtId="4">
    <oc r="P135">
      <v>11134.2</v>
    </oc>
    <nc r="P135">
      <v>8990</v>
    </nc>
  </rcc>
  <rcc rId="410" sId="4" numFmtId="4">
    <oc r="P136">
      <v>7498</v>
    </oc>
    <nc r="P136">
      <v>7466.5</v>
    </nc>
  </rcc>
  <rfmt sheetId="4" sqref="P136">
    <dxf>
      <fill>
        <patternFill patternType="solid">
          <bgColor rgb="FFFFFF00"/>
        </patternFill>
      </fill>
    </dxf>
  </rfmt>
  <rcc rId="411" sId="4" numFmtId="4">
    <oc r="P138">
      <v>20264.599999999999</v>
    </oc>
    <nc r="P138">
      <v>18222.599999999999</v>
    </nc>
  </rcc>
  <rcc rId="412" sId="4" numFmtId="4">
    <oc r="P151">
      <v>58642.7</v>
    </oc>
    <nc r="P151">
      <v>3949.3</v>
    </nc>
  </rcc>
  <rcc rId="413" sId="4" numFmtId="4">
    <oc r="P153">
      <f>3061.9+121634.6</f>
    </oc>
    <nc r="P153">
      <v>124057.1</v>
    </nc>
  </rcc>
  <rcc rId="414" sId="4" numFmtId="4">
    <oc r="P157">
      <v>719.4</v>
    </oc>
    <nc r="P157">
      <v>594</v>
    </nc>
  </rcc>
  <rcc rId="415" sId="4" numFmtId="4">
    <oc r="P158">
      <v>47962.7</v>
    </oc>
    <nc r="P158">
      <v>62345.599999999999</v>
    </nc>
  </rcc>
  <rcc rId="416" sId="4" numFmtId="4">
    <oc r="P162">
      <v>992.9</v>
    </oc>
    <nc r="P162">
      <v>356.9</v>
    </nc>
  </rcc>
  <rcc rId="417" sId="4" numFmtId="4">
    <oc r="P163">
      <f>3454684.3-3061.9-0.1-121634.6</f>
    </oc>
    <nc r="P163">
      <v>3663289.2</v>
    </nc>
  </rcc>
  <rcc rId="418" sId="4" numFmtId="4">
    <oc r="P167">
      <v>1598</v>
    </oc>
    <nc r="P167">
      <v>1185</v>
    </nc>
  </rcc>
  <rcc rId="419" sId="4" numFmtId="4">
    <oc r="P232">
      <v>102.4</v>
    </oc>
    <nc r="P232">
      <v>70.8</v>
    </nc>
  </rcc>
  <rcc rId="420" sId="4" numFmtId="4">
    <oc r="P323">
      <v>19308.8</v>
    </oc>
    <nc r="P323">
      <v>7515.1</v>
    </nc>
  </rcc>
  <rcc rId="421" sId="4" numFmtId="4">
    <oc r="P287">
      <v>23907.7</v>
    </oc>
    <nc r="P287">
      <v>52040.3</v>
    </nc>
  </rcc>
  <rcc rId="422" sId="4" numFmtId="4">
    <oc r="P102">
      <v>672715.7</v>
    </oc>
    <nc r="P102">
      <v>670313.9</v>
    </nc>
  </rcc>
  <rcc rId="423" sId="4" numFmtId="4">
    <oc r="P148">
      <v>0</v>
    </oc>
    <nc r="P148">
      <v>970</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S376"/>
  <sheetViews>
    <sheetView tabSelected="1" topLeftCell="E1" zoomScaleNormal="100" zoomScaleSheetLayoutView="100" workbookViewId="0">
      <pane ySplit="10" topLeftCell="A347" activePane="bottomLeft" state="frozen"/>
      <selection pane="bottomLeft" activeCell="Q347" sqref="Q347"/>
    </sheetView>
  </sheetViews>
  <sheetFormatPr defaultRowHeight="12"/>
  <cols>
    <col min="1" max="1" width="41" style="1" customWidth="1"/>
    <col min="2" max="2" width="6.5703125" style="1" customWidth="1"/>
    <col min="3" max="3" width="40.28515625" style="1" customWidth="1"/>
    <col min="4" max="4" width="12" style="1" customWidth="1"/>
    <col min="5" max="5" width="13" style="1" customWidth="1"/>
    <col min="6" max="6" width="42.140625" style="1" customWidth="1"/>
    <col min="7" max="7" width="13.28515625" style="1" customWidth="1"/>
    <col min="8" max="8" width="14.140625" style="1" customWidth="1"/>
    <col min="9" max="9" width="56.42578125" style="1" customWidth="1"/>
    <col min="10" max="10" width="14" style="1" customWidth="1"/>
    <col min="11" max="11" width="12.85546875" style="1" customWidth="1"/>
    <col min="12" max="13" width="9.140625" style="1"/>
    <col min="14" max="15" width="11.28515625" style="1" customWidth="1"/>
    <col min="16" max="16" width="12.42578125" style="1" customWidth="1"/>
    <col min="17" max="17" width="13.28515625" style="1" customWidth="1"/>
    <col min="18" max="18" width="12" style="1" customWidth="1"/>
    <col min="19" max="19" width="13" style="1" customWidth="1"/>
    <col min="20" max="16384" width="9.140625" style="1"/>
  </cols>
  <sheetData>
    <row r="2" spans="1:19">
      <c r="A2" s="269" t="s">
        <v>556</v>
      </c>
      <c r="B2" s="269"/>
      <c r="C2" s="269"/>
      <c r="D2" s="269"/>
      <c r="E2" s="269"/>
      <c r="F2" s="269"/>
      <c r="G2" s="269"/>
      <c r="H2" s="269"/>
      <c r="I2" s="269"/>
      <c r="J2" s="269"/>
      <c r="K2" s="269"/>
      <c r="L2" s="269"/>
      <c r="M2" s="269"/>
      <c r="N2" s="269"/>
      <c r="O2" s="269"/>
      <c r="P2" s="269"/>
      <c r="Q2" s="269"/>
      <c r="R2" s="269"/>
      <c r="S2" s="269"/>
    </row>
    <row r="4" spans="1:19">
      <c r="S4" s="2" t="s">
        <v>0</v>
      </c>
    </row>
    <row r="5" spans="1:19" ht="20.25" customHeight="1">
      <c r="A5" s="270" t="s">
        <v>1</v>
      </c>
      <c r="B5" s="271" t="s">
        <v>2</v>
      </c>
      <c r="C5" s="270" t="s">
        <v>3</v>
      </c>
      <c r="D5" s="270"/>
      <c r="E5" s="270"/>
      <c r="F5" s="270"/>
      <c r="G5" s="270"/>
      <c r="H5" s="270"/>
      <c r="I5" s="270"/>
      <c r="J5" s="270"/>
      <c r="K5" s="270"/>
      <c r="L5" s="270" t="s">
        <v>4</v>
      </c>
      <c r="M5" s="270"/>
      <c r="N5" s="272" t="s">
        <v>5</v>
      </c>
      <c r="O5" s="272"/>
      <c r="P5" s="272"/>
      <c r="Q5" s="272"/>
      <c r="R5" s="272"/>
      <c r="S5" s="272"/>
    </row>
    <row r="6" spans="1:19" ht="23.25" customHeight="1">
      <c r="A6" s="270"/>
      <c r="B6" s="271"/>
      <c r="C6" s="270" t="s">
        <v>6</v>
      </c>
      <c r="D6" s="270"/>
      <c r="E6" s="270"/>
      <c r="F6" s="272" t="s">
        <v>7</v>
      </c>
      <c r="G6" s="272"/>
      <c r="H6" s="272"/>
      <c r="I6" s="270" t="s">
        <v>8</v>
      </c>
      <c r="J6" s="270"/>
      <c r="K6" s="270"/>
      <c r="L6" s="270"/>
      <c r="M6" s="270"/>
      <c r="N6" s="272" t="s">
        <v>513</v>
      </c>
      <c r="O6" s="272"/>
      <c r="P6" s="271" t="s">
        <v>514</v>
      </c>
      <c r="Q6" s="271" t="s">
        <v>515</v>
      </c>
      <c r="R6" s="272" t="s">
        <v>9</v>
      </c>
      <c r="S6" s="272"/>
    </row>
    <row r="7" spans="1:19" ht="12.75" customHeight="1">
      <c r="A7" s="270"/>
      <c r="B7" s="271"/>
      <c r="C7" s="270" t="s">
        <v>10</v>
      </c>
      <c r="D7" s="270" t="s">
        <v>11</v>
      </c>
      <c r="E7" s="270" t="s">
        <v>12</v>
      </c>
      <c r="F7" s="270" t="s">
        <v>10</v>
      </c>
      <c r="G7" s="270" t="s">
        <v>11</v>
      </c>
      <c r="H7" s="270" t="s">
        <v>12</v>
      </c>
      <c r="I7" s="270" t="s">
        <v>10</v>
      </c>
      <c r="J7" s="270" t="s">
        <v>11</v>
      </c>
      <c r="K7" s="270" t="s">
        <v>12</v>
      </c>
      <c r="L7" s="272" t="s">
        <v>13</v>
      </c>
      <c r="M7" s="272" t="s">
        <v>14</v>
      </c>
      <c r="N7" s="272" t="s">
        <v>15</v>
      </c>
      <c r="O7" s="272" t="s">
        <v>16</v>
      </c>
      <c r="P7" s="271"/>
      <c r="Q7" s="271"/>
      <c r="R7" s="272" t="s">
        <v>17</v>
      </c>
      <c r="S7" s="272" t="s">
        <v>516</v>
      </c>
    </row>
    <row r="8" spans="1:19" ht="14.25" customHeight="1">
      <c r="A8" s="270"/>
      <c r="B8" s="271"/>
      <c r="C8" s="270"/>
      <c r="D8" s="270"/>
      <c r="E8" s="270"/>
      <c r="F8" s="270"/>
      <c r="G8" s="270"/>
      <c r="H8" s="270"/>
      <c r="I8" s="270"/>
      <c r="J8" s="270"/>
      <c r="K8" s="270"/>
      <c r="L8" s="272"/>
      <c r="M8" s="272"/>
      <c r="N8" s="272"/>
      <c r="O8" s="272"/>
      <c r="P8" s="271"/>
      <c r="Q8" s="271"/>
      <c r="R8" s="272"/>
      <c r="S8" s="272"/>
    </row>
    <row r="9" spans="1:19" ht="18" customHeight="1">
      <c r="A9" s="270"/>
      <c r="B9" s="271"/>
      <c r="C9" s="270"/>
      <c r="D9" s="270"/>
      <c r="E9" s="270"/>
      <c r="F9" s="270"/>
      <c r="G9" s="270"/>
      <c r="H9" s="270"/>
      <c r="I9" s="270"/>
      <c r="J9" s="270"/>
      <c r="K9" s="270"/>
      <c r="L9" s="272"/>
      <c r="M9" s="272"/>
      <c r="N9" s="272"/>
      <c r="O9" s="272"/>
      <c r="P9" s="271"/>
      <c r="Q9" s="271"/>
      <c r="R9" s="272"/>
      <c r="S9" s="272"/>
    </row>
    <row r="10" spans="1:19" ht="15.75" customHeight="1">
      <c r="A10" s="4">
        <v>1</v>
      </c>
      <c r="B10" s="4">
        <v>2</v>
      </c>
      <c r="C10" s="3">
        <v>3</v>
      </c>
      <c r="D10" s="4">
        <v>4</v>
      </c>
      <c r="E10" s="4">
        <v>5</v>
      </c>
      <c r="F10" s="4">
        <v>6</v>
      </c>
      <c r="G10" s="4">
        <v>7</v>
      </c>
      <c r="H10" s="4">
        <v>8</v>
      </c>
      <c r="I10" s="4">
        <v>9</v>
      </c>
      <c r="J10" s="4">
        <v>10</v>
      </c>
      <c r="K10" s="4">
        <v>11</v>
      </c>
      <c r="L10" s="4">
        <v>12</v>
      </c>
      <c r="M10" s="4">
        <v>13</v>
      </c>
      <c r="N10" s="4">
        <v>14</v>
      </c>
      <c r="O10" s="4">
        <v>15</v>
      </c>
      <c r="P10" s="4">
        <v>16</v>
      </c>
      <c r="Q10" s="4">
        <v>17</v>
      </c>
      <c r="R10" s="4">
        <v>18</v>
      </c>
      <c r="S10" s="4" t="s">
        <v>18</v>
      </c>
    </row>
    <row r="11" spans="1:19" ht="26.25" customHeight="1">
      <c r="A11" s="267" t="s">
        <v>19</v>
      </c>
      <c r="B11" s="268">
        <v>2000</v>
      </c>
      <c r="C11" s="273" t="s">
        <v>20</v>
      </c>
      <c r="D11" s="273" t="s">
        <v>20</v>
      </c>
      <c r="E11" s="273" t="s">
        <v>20</v>
      </c>
      <c r="F11" s="273" t="s">
        <v>20</v>
      </c>
      <c r="G11" s="273" t="s">
        <v>20</v>
      </c>
      <c r="H11" s="273" t="s">
        <v>20</v>
      </c>
      <c r="I11" s="273" t="s">
        <v>20</v>
      </c>
      <c r="J11" s="273" t="s">
        <v>20</v>
      </c>
      <c r="K11" s="273" t="s">
        <v>20</v>
      </c>
      <c r="L11" s="272"/>
      <c r="M11" s="272"/>
      <c r="N11" s="274">
        <v>28292326.899999999</v>
      </c>
      <c r="O11" s="274">
        <v>27495055.199999999</v>
      </c>
      <c r="P11" s="274">
        <v>36350507.399999999</v>
      </c>
      <c r="Q11" s="274">
        <v>35068722.600000001</v>
      </c>
      <c r="R11" s="274">
        <v>33954320.199999996</v>
      </c>
      <c r="S11" s="274">
        <v>35025195.099999994</v>
      </c>
    </row>
    <row r="12" spans="1:19" ht="20.25" customHeight="1">
      <c r="A12" s="267"/>
      <c r="B12" s="268"/>
      <c r="C12" s="273"/>
      <c r="D12" s="273"/>
      <c r="E12" s="273"/>
      <c r="F12" s="273"/>
      <c r="G12" s="273"/>
      <c r="H12" s="273"/>
      <c r="I12" s="273"/>
      <c r="J12" s="273"/>
      <c r="K12" s="273"/>
      <c r="L12" s="272"/>
      <c r="M12" s="272"/>
      <c r="N12" s="274"/>
      <c r="O12" s="274"/>
      <c r="P12" s="274"/>
      <c r="Q12" s="274"/>
      <c r="R12" s="274"/>
      <c r="S12" s="274"/>
    </row>
    <row r="13" spans="1:19">
      <c r="A13" s="9"/>
      <c r="B13" s="4"/>
      <c r="C13" s="10"/>
      <c r="D13" s="11"/>
      <c r="E13" s="11"/>
      <c r="F13" s="11"/>
      <c r="G13" s="11"/>
      <c r="H13" s="11"/>
      <c r="I13" s="11"/>
      <c r="J13" s="11"/>
      <c r="K13" s="11"/>
      <c r="L13" s="12" t="s">
        <v>21</v>
      </c>
      <c r="M13" s="12" t="s">
        <v>22</v>
      </c>
      <c r="N13" s="235">
        <v>3971</v>
      </c>
      <c r="O13" s="235">
        <v>3854</v>
      </c>
      <c r="P13" s="235">
        <v>4191.3999999999996</v>
      </c>
      <c r="Q13" s="235">
        <v>0</v>
      </c>
      <c r="R13" s="235">
        <v>0</v>
      </c>
      <c r="S13" s="235">
        <v>0</v>
      </c>
    </row>
    <row r="14" spans="1:19">
      <c r="A14" s="9"/>
      <c r="B14" s="4"/>
      <c r="C14" s="10"/>
      <c r="D14" s="11"/>
      <c r="E14" s="11"/>
      <c r="F14" s="11"/>
      <c r="G14" s="11"/>
      <c r="H14" s="11"/>
      <c r="I14" s="11"/>
      <c r="J14" s="11"/>
      <c r="K14" s="11"/>
      <c r="L14" s="12" t="s">
        <v>21</v>
      </c>
      <c r="M14" s="12" t="s">
        <v>23</v>
      </c>
      <c r="N14" s="235">
        <v>181749.2</v>
      </c>
      <c r="O14" s="235">
        <v>179246</v>
      </c>
      <c r="P14" s="235">
        <v>189133.5</v>
      </c>
      <c r="Q14" s="235">
        <v>208400</v>
      </c>
      <c r="R14" s="235">
        <v>215626.8</v>
      </c>
      <c r="S14" s="235">
        <v>219637.5</v>
      </c>
    </row>
    <row r="15" spans="1:19">
      <c r="A15" s="9"/>
      <c r="B15" s="4"/>
      <c r="C15" s="10"/>
      <c r="D15" s="11"/>
      <c r="E15" s="11"/>
      <c r="F15" s="11"/>
      <c r="G15" s="11"/>
      <c r="H15" s="11"/>
      <c r="I15" s="11"/>
      <c r="J15" s="11"/>
      <c r="K15" s="11"/>
      <c r="L15" s="12" t="s">
        <v>21</v>
      </c>
      <c r="M15" s="12" t="s">
        <v>24</v>
      </c>
      <c r="N15" s="235">
        <v>601540.9</v>
      </c>
      <c r="O15" s="235">
        <v>595246.30000000005</v>
      </c>
      <c r="P15" s="235">
        <v>673078.8</v>
      </c>
      <c r="Q15" s="235">
        <v>709167.6</v>
      </c>
      <c r="R15" s="235">
        <v>742530.7</v>
      </c>
      <c r="S15" s="235">
        <v>767348.8</v>
      </c>
    </row>
    <row r="16" spans="1:19">
      <c r="A16" s="9"/>
      <c r="B16" s="4"/>
      <c r="C16" s="10"/>
      <c r="D16" s="11"/>
      <c r="E16" s="11"/>
      <c r="F16" s="11"/>
      <c r="G16" s="11"/>
      <c r="H16" s="11"/>
      <c r="I16" s="11"/>
      <c r="J16" s="11"/>
      <c r="K16" s="11"/>
      <c r="L16" s="12" t="s">
        <v>21</v>
      </c>
      <c r="M16" s="12" t="s">
        <v>25</v>
      </c>
      <c r="N16" s="235">
        <v>72.599999999999994</v>
      </c>
      <c r="O16" s="235">
        <v>68.900000000000006</v>
      </c>
      <c r="P16" s="235">
        <v>314.3</v>
      </c>
      <c r="Q16" s="235">
        <v>322.60000000000002</v>
      </c>
      <c r="R16" s="235">
        <v>2200.9</v>
      </c>
      <c r="S16" s="235">
        <v>320.60000000000002</v>
      </c>
    </row>
    <row r="17" spans="1:19">
      <c r="A17" s="9"/>
      <c r="B17" s="4"/>
      <c r="C17" s="10"/>
      <c r="D17" s="11"/>
      <c r="E17" s="11"/>
      <c r="F17" s="11"/>
      <c r="G17" s="11"/>
      <c r="H17" s="11"/>
      <c r="I17" s="11"/>
      <c r="J17" s="11"/>
      <c r="K17" s="11"/>
      <c r="L17" s="12" t="s">
        <v>21</v>
      </c>
      <c r="M17" s="12" t="s">
        <v>26</v>
      </c>
      <c r="N17" s="235">
        <v>111069.3</v>
      </c>
      <c r="O17" s="235">
        <v>108889.3</v>
      </c>
      <c r="P17" s="235">
        <v>121232.1</v>
      </c>
      <c r="Q17" s="235">
        <v>123249.1</v>
      </c>
      <c r="R17" s="235">
        <v>127431.7</v>
      </c>
      <c r="S17" s="235">
        <v>131949</v>
      </c>
    </row>
    <row r="18" spans="1:19">
      <c r="A18" s="9"/>
      <c r="B18" s="4"/>
      <c r="C18" s="10"/>
      <c r="D18" s="11"/>
      <c r="E18" s="11"/>
      <c r="F18" s="11"/>
      <c r="G18" s="11"/>
      <c r="H18" s="11"/>
      <c r="I18" s="11"/>
      <c r="J18" s="11"/>
      <c r="K18" s="11"/>
      <c r="L18" s="12" t="s">
        <v>21</v>
      </c>
      <c r="M18" s="12" t="s">
        <v>27</v>
      </c>
      <c r="N18" s="235">
        <v>0</v>
      </c>
      <c r="O18" s="235">
        <v>0</v>
      </c>
      <c r="P18" s="235">
        <v>57699</v>
      </c>
      <c r="Q18" s="235">
        <v>0</v>
      </c>
      <c r="R18" s="235">
        <v>0</v>
      </c>
      <c r="S18" s="235">
        <v>0</v>
      </c>
    </row>
    <row r="19" spans="1:19">
      <c r="A19" s="9"/>
      <c r="B19" s="4"/>
      <c r="C19" s="10"/>
      <c r="D19" s="11"/>
      <c r="E19" s="11"/>
      <c r="F19" s="11"/>
      <c r="G19" s="11"/>
      <c r="H19" s="11"/>
      <c r="I19" s="11"/>
      <c r="J19" s="11"/>
      <c r="K19" s="11"/>
      <c r="L19" s="12" t="s">
        <v>21</v>
      </c>
      <c r="M19" s="12" t="s">
        <v>28</v>
      </c>
      <c r="N19" s="235">
        <v>70218.2</v>
      </c>
      <c r="O19" s="235">
        <v>0</v>
      </c>
      <c r="P19" s="235">
        <v>108100.2</v>
      </c>
      <c r="Q19" s="235">
        <v>865915.7</v>
      </c>
      <c r="R19" s="235">
        <v>564376.30000000005</v>
      </c>
      <c r="S19" s="235">
        <v>1008702.6</v>
      </c>
    </row>
    <row r="20" spans="1:19">
      <c r="A20" s="9"/>
      <c r="B20" s="4"/>
      <c r="C20" s="10"/>
      <c r="D20" s="11"/>
      <c r="E20" s="11"/>
      <c r="F20" s="11"/>
      <c r="G20" s="11"/>
      <c r="H20" s="11"/>
      <c r="I20" s="11"/>
      <c r="J20" s="11"/>
      <c r="K20" s="11"/>
      <c r="L20" s="12" t="s">
        <v>21</v>
      </c>
      <c r="M20" s="12" t="s">
        <v>29</v>
      </c>
      <c r="N20" s="235">
        <v>652014.89999999991</v>
      </c>
      <c r="O20" s="235">
        <v>605930</v>
      </c>
      <c r="P20" s="235">
        <v>774286.8</v>
      </c>
      <c r="Q20" s="235">
        <v>938474.9</v>
      </c>
      <c r="R20" s="235">
        <v>783218.5</v>
      </c>
      <c r="S20" s="235">
        <v>810617.4</v>
      </c>
    </row>
    <row r="21" spans="1:19">
      <c r="A21" s="9"/>
      <c r="B21" s="4"/>
      <c r="C21" s="10"/>
      <c r="D21" s="11"/>
      <c r="E21" s="11"/>
      <c r="F21" s="11"/>
      <c r="G21" s="11"/>
      <c r="H21" s="11"/>
      <c r="I21" s="11"/>
      <c r="J21" s="11"/>
      <c r="K21" s="11"/>
      <c r="L21" s="12" t="s">
        <v>22</v>
      </c>
      <c r="M21" s="12" t="s">
        <v>23</v>
      </c>
      <c r="N21" s="235">
        <v>14522.7</v>
      </c>
      <c r="O21" s="235">
        <v>14521.6</v>
      </c>
      <c r="P21" s="235">
        <v>19106.400000000001</v>
      </c>
      <c r="Q21" s="235">
        <v>0</v>
      </c>
      <c r="R21" s="235">
        <v>0</v>
      </c>
      <c r="S21" s="235">
        <v>0</v>
      </c>
    </row>
    <row r="22" spans="1:19">
      <c r="A22" s="9"/>
      <c r="B22" s="4"/>
      <c r="C22" s="10"/>
      <c r="D22" s="11"/>
      <c r="E22" s="11"/>
      <c r="F22" s="11"/>
      <c r="G22" s="11"/>
      <c r="H22" s="11"/>
      <c r="I22" s="11"/>
      <c r="J22" s="11"/>
      <c r="K22" s="11"/>
      <c r="L22" s="12" t="s">
        <v>22</v>
      </c>
      <c r="M22" s="12" t="s">
        <v>24</v>
      </c>
      <c r="N22" s="235">
        <v>0</v>
      </c>
      <c r="O22" s="235">
        <v>0</v>
      </c>
      <c r="P22" s="235">
        <v>0</v>
      </c>
      <c r="Q22" s="235">
        <v>0</v>
      </c>
      <c r="R22" s="235">
        <v>0</v>
      </c>
      <c r="S22" s="235">
        <v>0</v>
      </c>
    </row>
    <row r="23" spans="1:19">
      <c r="A23" s="9"/>
      <c r="B23" s="4"/>
      <c r="C23" s="10"/>
      <c r="D23" s="11"/>
      <c r="E23" s="11"/>
      <c r="F23" s="11"/>
      <c r="G23" s="11"/>
      <c r="H23" s="11"/>
      <c r="I23" s="11"/>
      <c r="J23" s="11"/>
      <c r="K23" s="11"/>
      <c r="L23" s="12" t="s">
        <v>23</v>
      </c>
      <c r="M23" s="12" t="s">
        <v>24</v>
      </c>
      <c r="N23" s="235">
        <v>0</v>
      </c>
      <c r="O23" s="235">
        <v>0</v>
      </c>
      <c r="P23" s="235">
        <v>0</v>
      </c>
      <c r="Q23" s="235">
        <v>0</v>
      </c>
      <c r="R23" s="235">
        <v>0</v>
      </c>
      <c r="S23" s="235">
        <v>0</v>
      </c>
    </row>
    <row r="24" spans="1:19">
      <c r="A24" s="9"/>
      <c r="B24" s="4"/>
      <c r="C24" s="10"/>
      <c r="D24" s="11"/>
      <c r="E24" s="11"/>
      <c r="F24" s="11"/>
      <c r="G24" s="11"/>
      <c r="H24" s="11"/>
      <c r="I24" s="11"/>
      <c r="J24" s="11"/>
      <c r="K24" s="11"/>
      <c r="L24" s="12" t="s">
        <v>23</v>
      </c>
      <c r="M24" s="12" t="s">
        <v>30</v>
      </c>
      <c r="N24" s="235">
        <v>3709.8</v>
      </c>
      <c r="O24" s="235">
        <v>3709.7</v>
      </c>
      <c r="P24" s="235">
        <v>16588.599999999999</v>
      </c>
      <c r="Q24" s="235">
        <v>55387.4</v>
      </c>
      <c r="R24" s="235">
        <v>55110.8</v>
      </c>
      <c r="S24" s="235">
        <v>54632.6</v>
      </c>
    </row>
    <row r="25" spans="1:19">
      <c r="A25" s="9"/>
      <c r="B25" s="4"/>
      <c r="C25" s="10"/>
      <c r="D25" s="11"/>
      <c r="E25" s="11"/>
      <c r="F25" s="11"/>
      <c r="G25" s="11"/>
      <c r="H25" s="11"/>
      <c r="I25" s="11"/>
      <c r="J25" s="11"/>
      <c r="K25" s="11"/>
      <c r="L25" s="12" t="s">
        <v>23</v>
      </c>
      <c r="M25" s="12" t="s">
        <v>31</v>
      </c>
      <c r="N25" s="235">
        <v>179178.7</v>
      </c>
      <c r="O25" s="235">
        <v>176514.9</v>
      </c>
      <c r="P25" s="235">
        <v>198821.1</v>
      </c>
      <c r="Q25" s="235">
        <v>216458.19999999998</v>
      </c>
      <c r="R25" s="235">
        <v>233135.19999999998</v>
      </c>
      <c r="S25" s="235">
        <v>245231.19999999998</v>
      </c>
    </row>
    <row r="26" spans="1:19">
      <c r="A26" s="9"/>
      <c r="B26" s="4"/>
      <c r="C26" s="10"/>
      <c r="D26" s="11"/>
      <c r="E26" s="11"/>
      <c r="F26" s="11"/>
      <c r="G26" s="11"/>
      <c r="H26" s="11"/>
      <c r="I26" s="11"/>
      <c r="J26" s="11"/>
      <c r="K26" s="11"/>
      <c r="L26" s="12" t="s">
        <v>23</v>
      </c>
      <c r="M26" s="12" t="s">
        <v>32</v>
      </c>
      <c r="N26" s="235">
        <v>4730</v>
      </c>
      <c r="O26" s="235">
        <v>4702.8999999999996</v>
      </c>
      <c r="P26" s="235">
        <v>44802.299999999996</v>
      </c>
      <c r="Q26" s="235">
        <v>81549.5</v>
      </c>
      <c r="R26" s="235">
        <v>60420</v>
      </c>
      <c r="S26" s="235">
        <v>60420.100000000006</v>
      </c>
    </row>
    <row r="27" spans="1:19">
      <c r="A27" s="9"/>
      <c r="B27" s="4"/>
      <c r="C27" s="10"/>
      <c r="D27" s="11"/>
      <c r="E27" s="11"/>
      <c r="F27" s="11"/>
      <c r="G27" s="11"/>
      <c r="H27" s="11"/>
      <c r="I27" s="11"/>
      <c r="J27" s="11"/>
      <c r="K27" s="11"/>
      <c r="L27" s="12" t="s">
        <v>24</v>
      </c>
      <c r="M27" s="12" t="s">
        <v>21</v>
      </c>
      <c r="N27" s="235">
        <v>10023.5</v>
      </c>
      <c r="O27" s="235">
        <v>10023.5</v>
      </c>
      <c r="P27" s="235">
        <v>14239.1</v>
      </c>
      <c r="Q27" s="235">
        <v>16855.599999999999</v>
      </c>
      <c r="R27" s="235">
        <v>16334.2</v>
      </c>
      <c r="S27" s="235">
        <v>16281.1</v>
      </c>
    </row>
    <row r="28" spans="1:19">
      <c r="A28" s="9"/>
      <c r="B28" s="4"/>
      <c r="C28" s="10"/>
      <c r="D28" s="11"/>
      <c r="E28" s="11"/>
      <c r="F28" s="11"/>
      <c r="G28" s="11"/>
      <c r="H28" s="11"/>
      <c r="I28" s="11"/>
      <c r="J28" s="11"/>
      <c r="K28" s="11"/>
      <c r="L28" s="12" t="s">
        <v>24</v>
      </c>
      <c r="M28" s="12" t="s">
        <v>25</v>
      </c>
      <c r="N28" s="235">
        <v>43992.100000000006</v>
      </c>
      <c r="O28" s="235">
        <v>42996.2</v>
      </c>
      <c r="P28" s="235">
        <v>66085.600000000006</v>
      </c>
      <c r="Q28" s="235">
        <v>52500.3</v>
      </c>
      <c r="R28" s="235">
        <v>52417.8</v>
      </c>
      <c r="S28" s="236">
        <v>52417.8</v>
      </c>
    </row>
    <row r="29" spans="1:19">
      <c r="A29" s="9"/>
      <c r="B29" s="4"/>
      <c r="C29" s="10"/>
      <c r="D29" s="11"/>
      <c r="E29" s="11"/>
      <c r="F29" s="11"/>
      <c r="G29" s="11"/>
      <c r="H29" s="11"/>
      <c r="I29" s="11"/>
      <c r="J29" s="11"/>
      <c r="K29" s="11"/>
      <c r="L29" s="12" t="s">
        <v>24</v>
      </c>
      <c r="M29" s="12" t="s">
        <v>33</v>
      </c>
      <c r="N29" s="235">
        <v>1546340.1</v>
      </c>
      <c r="O29" s="235">
        <v>1522510</v>
      </c>
      <c r="P29" s="235">
        <v>3048565.5</v>
      </c>
      <c r="Q29" s="235">
        <v>2083974</v>
      </c>
      <c r="R29" s="235">
        <v>1998308.9</v>
      </c>
      <c r="S29" s="235">
        <v>2000198.4</v>
      </c>
    </row>
    <row r="30" spans="1:19">
      <c r="A30" s="9"/>
      <c r="B30" s="4"/>
      <c r="C30" s="10"/>
      <c r="D30" s="11"/>
      <c r="E30" s="11"/>
      <c r="F30" s="11"/>
      <c r="G30" s="11"/>
      <c r="H30" s="11"/>
      <c r="I30" s="11"/>
      <c r="J30" s="11"/>
      <c r="K30" s="11"/>
      <c r="L30" s="12" t="s">
        <v>24</v>
      </c>
      <c r="M30" s="12" t="s">
        <v>30</v>
      </c>
      <c r="N30" s="235">
        <v>4137835.1</v>
      </c>
      <c r="O30" s="235">
        <v>3960138.6</v>
      </c>
      <c r="P30" s="235">
        <v>4936157.7</v>
      </c>
      <c r="Q30" s="235">
        <v>2121427.7000000002</v>
      </c>
      <c r="R30" s="235">
        <v>1815116</v>
      </c>
      <c r="S30" s="235">
        <v>1660992.9</v>
      </c>
    </row>
    <row r="31" spans="1:19">
      <c r="A31" s="9"/>
      <c r="B31" s="4"/>
      <c r="C31" s="10"/>
      <c r="D31" s="11"/>
      <c r="E31" s="11"/>
      <c r="F31" s="11"/>
      <c r="G31" s="11"/>
      <c r="H31" s="11"/>
      <c r="I31" s="11"/>
      <c r="J31" s="11"/>
      <c r="K31" s="11"/>
      <c r="L31" s="12" t="s">
        <v>24</v>
      </c>
      <c r="M31" s="12" t="s">
        <v>31</v>
      </c>
      <c r="N31" s="235">
        <v>0</v>
      </c>
      <c r="O31" s="235">
        <v>0</v>
      </c>
      <c r="P31" s="235">
        <v>0</v>
      </c>
      <c r="Q31" s="235">
        <v>0</v>
      </c>
      <c r="R31" s="235">
        <v>0</v>
      </c>
      <c r="S31" s="235">
        <v>0</v>
      </c>
    </row>
    <row r="32" spans="1:19">
      <c r="A32" s="9"/>
      <c r="B32" s="4"/>
      <c r="C32" s="10"/>
      <c r="D32" s="11"/>
      <c r="E32" s="11"/>
      <c r="F32" s="11"/>
      <c r="G32" s="11"/>
      <c r="H32" s="11"/>
      <c r="I32" s="11"/>
      <c r="J32" s="11"/>
      <c r="K32" s="11"/>
      <c r="L32" s="12" t="s">
        <v>24</v>
      </c>
      <c r="M32" s="12" t="s">
        <v>34</v>
      </c>
      <c r="N32" s="235">
        <v>372869.80000000005</v>
      </c>
      <c r="O32" s="235">
        <v>357659.60000000003</v>
      </c>
      <c r="P32" s="235">
        <v>116977.4</v>
      </c>
      <c r="Q32" s="235">
        <v>129889.1</v>
      </c>
      <c r="R32" s="235">
        <v>126726.90000000001</v>
      </c>
      <c r="S32" s="235">
        <v>143160.20000000001</v>
      </c>
    </row>
    <row r="33" spans="1:19">
      <c r="A33" s="9"/>
      <c r="B33" s="4"/>
      <c r="C33" s="10"/>
      <c r="D33" s="11"/>
      <c r="E33" s="11"/>
      <c r="F33" s="11"/>
      <c r="G33" s="11"/>
      <c r="H33" s="11"/>
      <c r="I33" s="11"/>
      <c r="J33" s="11"/>
      <c r="K33" s="11"/>
      <c r="L33" s="12" t="s">
        <v>25</v>
      </c>
      <c r="M33" s="12" t="s">
        <v>21</v>
      </c>
      <c r="N33" s="235">
        <v>493766.8</v>
      </c>
      <c r="O33" s="235">
        <v>468883.3</v>
      </c>
      <c r="P33" s="235">
        <v>683996.3</v>
      </c>
      <c r="Q33" s="235">
        <v>731353.9</v>
      </c>
      <c r="R33" s="235">
        <v>462870.3</v>
      </c>
      <c r="S33" s="235">
        <v>477870.3</v>
      </c>
    </row>
    <row r="34" spans="1:19">
      <c r="A34" s="9"/>
      <c r="B34" s="4"/>
      <c r="C34" s="10"/>
      <c r="D34" s="11"/>
      <c r="E34" s="11"/>
      <c r="F34" s="11"/>
      <c r="G34" s="11"/>
      <c r="H34" s="11"/>
      <c r="I34" s="11"/>
      <c r="J34" s="11"/>
      <c r="K34" s="11"/>
      <c r="L34" s="12" t="s">
        <v>25</v>
      </c>
      <c r="M34" s="12" t="s">
        <v>22</v>
      </c>
      <c r="N34" s="235">
        <v>1011814</v>
      </c>
      <c r="O34" s="235">
        <v>968795.1</v>
      </c>
      <c r="P34" s="235">
        <v>819484.29999999993</v>
      </c>
      <c r="Q34" s="235">
        <v>2200709.4</v>
      </c>
      <c r="R34" s="235">
        <v>1330329.7</v>
      </c>
      <c r="S34" s="235">
        <v>1080676.7</v>
      </c>
    </row>
    <row r="35" spans="1:19">
      <c r="A35" s="9"/>
      <c r="B35" s="4"/>
      <c r="C35" s="10"/>
      <c r="D35" s="11"/>
      <c r="E35" s="11"/>
      <c r="F35" s="11"/>
      <c r="G35" s="11"/>
      <c r="H35" s="11"/>
      <c r="I35" s="11"/>
      <c r="J35" s="11"/>
      <c r="K35" s="11"/>
      <c r="L35" s="200" t="s">
        <v>25</v>
      </c>
      <c r="M35" s="200" t="s">
        <v>23</v>
      </c>
      <c r="N35" s="235">
        <v>3766769.1999999997</v>
      </c>
      <c r="O35" s="235">
        <v>3714495.4000000004</v>
      </c>
      <c r="P35" s="235">
        <v>4621056.2</v>
      </c>
      <c r="Q35" s="235">
        <v>3885485.2</v>
      </c>
      <c r="R35" s="235">
        <v>3857547.6</v>
      </c>
      <c r="S35" s="235">
        <v>3986551.5</v>
      </c>
    </row>
    <row r="36" spans="1:19">
      <c r="A36" s="9"/>
      <c r="B36" s="4"/>
      <c r="C36" s="10"/>
      <c r="D36" s="11"/>
      <c r="E36" s="11"/>
      <c r="F36" s="11"/>
      <c r="G36" s="11"/>
      <c r="H36" s="11"/>
      <c r="I36" s="11"/>
      <c r="J36" s="11"/>
      <c r="K36" s="11"/>
      <c r="L36" s="200" t="s">
        <v>25</v>
      </c>
      <c r="M36" s="200" t="s">
        <v>25</v>
      </c>
      <c r="N36" s="235">
        <v>121307</v>
      </c>
      <c r="O36" s="235">
        <v>119988.2</v>
      </c>
      <c r="P36" s="235">
        <v>153786.1</v>
      </c>
      <c r="Q36" s="235">
        <v>158116.9</v>
      </c>
      <c r="R36" s="235">
        <v>162806.9</v>
      </c>
      <c r="S36" s="235">
        <v>169170.2</v>
      </c>
    </row>
    <row r="37" spans="1:19">
      <c r="A37" s="9"/>
      <c r="B37" s="4"/>
      <c r="C37" s="10"/>
      <c r="D37" s="11"/>
      <c r="E37" s="11"/>
      <c r="F37" s="11"/>
      <c r="G37" s="11"/>
      <c r="H37" s="11"/>
      <c r="I37" s="11"/>
      <c r="J37" s="11"/>
      <c r="K37" s="11"/>
      <c r="L37" s="200" t="s">
        <v>26</v>
      </c>
      <c r="M37" s="200" t="s">
        <v>22</v>
      </c>
      <c r="N37" s="235">
        <v>0</v>
      </c>
      <c r="O37" s="235">
        <v>0</v>
      </c>
      <c r="P37" s="235">
        <v>0</v>
      </c>
      <c r="Q37" s="235">
        <v>0</v>
      </c>
      <c r="R37" s="235">
        <v>0</v>
      </c>
      <c r="S37" s="235">
        <v>0</v>
      </c>
    </row>
    <row r="38" spans="1:19">
      <c r="A38" s="9"/>
      <c r="B38" s="4"/>
      <c r="C38" s="10"/>
      <c r="D38" s="11"/>
      <c r="E38" s="11"/>
      <c r="F38" s="11"/>
      <c r="G38" s="11"/>
      <c r="H38" s="11"/>
      <c r="I38" s="11"/>
      <c r="J38" s="11"/>
      <c r="K38" s="11"/>
      <c r="L38" s="200" t="s">
        <v>26</v>
      </c>
      <c r="M38" s="200" t="s">
        <v>23</v>
      </c>
      <c r="N38" s="235">
        <v>7575.4</v>
      </c>
      <c r="O38" s="235">
        <v>2790.4</v>
      </c>
      <c r="P38" s="235">
        <v>8990</v>
      </c>
      <c r="Q38" s="235">
        <v>67550.899999999994</v>
      </c>
      <c r="R38" s="235">
        <v>38888.199999999997</v>
      </c>
      <c r="S38" s="235">
        <v>39030.699999999997</v>
      </c>
    </row>
    <row r="39" spans="1:19">
      <c r="A39" s="9"/>
      <c r="B39" s="4"/>
      <c r="C39" s="10"/>
      <c r="D39" s="11"/>
      <c r="E39" s="11"/>
      <c r="F39" s="11"/>
      <c r="G39" s="11"/>
      <c r="H39" s="11"/>
      <c r="I39" s="11"/>
      <c r="J39" s="11"/>
      <c r="K39" s="11"/>
      <c r="L39" s="200" t="s">
        <v>26</v>
      </c>
      <c r="M39" s="200" t="s">
        <v>25</v>
      </c>
      <c r="N39" s="235">
        <v>0</v>
      </c>
      <c r="O39" s="235">
        <v>0</v>
      </c>
      <c r="P39" s="235">
        <v>7466.5</v>
      </c>
      <c r="Q39" s="235">
        <v>4855.6000000000004</v>
      </c>
      <c r="R39" s="235">
        <v>0</v>
      </c>
      <c r="S39" s="235">
        <v>0</v>
      </c>
    </row>
    <row r="40" spans="1:19">
      <c r="A40" s="9"/>
      <c r="B40" s="4"/>
      <c r="C40" s="10"/>
      <c r="D40" s="11"/>
      <c r="E40" s="11"/>
      <c r="F40" s="11"/>
      <c r="G40" s="11"/>
      <c r="H40" s="11"/>
      <c r="I40" s="11"/>
      <c r="J40" s="11"/>
      <c r="K40" s="11"/>
      <c r="L40" s="200" t="s">
        <v>27</v>
      </c>
      <c r="M40" s="200" t="s">
        <v>21</v>
      </c>
      <c r="N40" s="243">
        <v>4355478.4000000004</v>
      </c>
      <c r="O40" s="243">
        <v>4344591.3000000007</v>
      </c>
      <c r="P40" s="235">
        <v>5095280.8</v>
      </c>
      <c r="Q40" s="243">
        <v>5232019</v>
      </c>
      <c r="R40" s="243">
        <v>5802627.6000000006</v>
      </c>
      <c r="S40" s="243">
        <v>5951582.2000000002</v>
      </c>
    </row>
    <row r="41" spans="1:19">
      <c r="A41" s="9"/>
      <c r="B41" s="4"/>
      <c r="C41" s="10"/>
      <c r="D41" s="11"/>
      <c r="E41" s="11"/>
      <c r="F41" s="11"/>
      <c r="G41" s="11"/>
      <c r="H41" s="11"/>
      <c r="I41" s="11"/>
      <c r="J41" s="11"/>
      <c r="K41" s="11"/>
      <c r="L41" s="200" t="s">
        <v>27</v>
      </c>
      <c r="M41" s="200" t="s">
        <v>22</v>
      </c>
      <c r="N41" s="235">
        <v>6889837.1000000006</v>
      </c>
      <c r="O41" s="235">
        <v>6736017.9000000004</v>
      </c>
      <c r="P41" s="235">
        <v>10158665.200000001</v>
      </c>
      <c r="Q41" s="235">
        <v>9274028.3999999985</v>
      </c>
      <c r="R41" s="235">
        <v>8502076.9000000004</v>
      </c>
      <c r="S41" s="235">
        <v>8340848.7999999998</v>
      </c>
    </row>
    <row r="42" spans="1:19">
      <c r="A42" s="9"/>
      <c r="B42" s="4"/>
      <c r="C42" s="10"/>
      <c r="D42" s="11"/>
      <c r="E42" s="11"/>
      <c r="F42" s="11"/>
      <c r="G42" s="11"/>
      <c r="H42" s="11"/>
      <c r="I42" s="11"/>
      <c r="J42" s="11"/>
      <c r="K42" s="11"/>
      <c r="L42" s="200" t="s">
        <v>27</v>
      </c>
      <c r="M42" s="200" t="s">
        <v>23</v>
      </c>
      <c r="N42" s="235">
        <v>891153.9</v>
      </c>
      <c r="O42" s="235">
        <v>887646.9</v>
      </c>
      <c r="P42" s="235">
        <v>1064142.5</v>
      </c>
      <c r="Q42" s="235">
        <v>1384923.9</v>
      </c>
      <c r="R42" s="235">
        <v>1505312.0999999999</v>
      </c>
      <c r="S42" s="235">
        <v>1603824.0999999999</v>
      </c>
    </row>
    <row r="43" spans="1:19">
      <c r="A43" s="9"/>
      <c r="B43" s="4"/>
      <c r="C43" s="10"/>
      <c r="D43" s="11"/>
      <c r="E43" s="11"/>
      <c r="F43" s="11"/>
      <c r="G43" s="11"/>
      <c r="H43" s="11"/>
      <c r="I43" s="11"/>
      <c r="J43" s="11"/>
      <c r="K43" s="11"/>
      <c r="L43" s="200" t="s">
        <v>27</v>
      </c>
      <c r="M43" s="200" t="s">
        <v>25</v>
      </c>
      <c r="N43" s="235">
        <v>1147.5</v>
      </c>
      <c r="O43" s="235">
        <v>1040.5</v>
      </c>
      <c r="P43" s="235">
        <v>636.29999999999995</v>
      </c>
      <c r="Q43" s="235">
        <v>1534.7</v>
      </c>
      <c r="R43" s="235">
        <v>1536.2</v>
      </c>
      <c r="S43" s="235">
        <v>1537.7</v>
      </c>
    </row>
    <row r="44" spans="1:19">
      <c r="A44" s="9"/>
      <c r="B44" s="4"/>
      <c r="C44" s="10"/>
      <c r="D44" s="11"/>
      <c r="E44" s="11"/>
      <c r="F44" s="11"/>
      <c r="G44" s="11"/>
      <c r="H44" s="11"/>
      <c r="I44" s="11"/>
      <c r="J44" s="11"/>
      <c r="K44" s="11"/>
      <c r="L44" s="200" t="s">
        <v>27</v>
      </c>
      <c r="M44" s="200" t="s">
        <v>27</v>
      </c>
      <c r="N44" s="235">
        <v>117859.6</v>
      </c>
      <c r="O44" s="235">
        <v>117508.4</v>
      </c>
      <c r="P44" s="235">
        <v>187217.2</v>
      </c>
      <c r="Q44" s="235">
        <v>139205.79999999999</v>
      </c>
      <c r="R44" s="235">
        <v>142251.9</v>
      </c>
      <c r="S44" s="235">
        <v>146561.70000000001</v>
      </c>
    </row>
    <row r="45" spans="1:19">
      <c r="A45" s="9"/>
      <c r="B45" s="4"/>
      <c r="C45" s="10"/>
      <c r="D45" s="11"/>
      <c r="E45" s="11"/>
      <c r="F45" s="11"/>
      <c r="G45" s="11"/>
      <c r="H45" s="11"/>
      <c r="I45" s="11"/>
      <c r="J45" s="11"/>
      <c r="K45" s="11"/>
      <c r="L45" s="200" t="s">
        <v>27</v>
      </c>
      <c r="M45" s="200" t="s">
        <v>30</v>
      </c>
      <c r="N45" s="235">
        <v>673176.5</v>
      </c>
      <c r="O45" s="235">
        <v>668337.99999999988</v>
      </c>
      <c r="P45" s="235">
        <v>558986</v>
      </c>
      <c r="Q45" s="235">
        <v>911588.39999999991</v>
      </c>
      <c r="R45" s="235">
        <v>830445.9</v>
      </c>
      <c r="S45" s="235">
        <v>716075.29999999993</v>
      </c>
    </row>
    <row r="46" spans="1:19">
      <c r="A46" s="9"/>
      <c r="B46" s="4"/>
      <c r="C46" s="10"/>
      <c r="D46" s="11"/>
      <c r="E46" s="11"/>
      <c r="F46" s="11"/>
      <c r="G46" s="11"/>
      <c r="H46" s="11"/>
      <c r="I46" s="11"/>
      <c r="J46" s="11"/>
      <c r="K46" s="11"/>
      <c r="L46" s="200" t="s">
        <v>33</v>
      </c>
      <c r="M46" s="200" t="s">
        <v>21</v>
      </c>
      <c r="N46" s="235">
        <v>746356.9</v>
      </c>
      <c r="O46" s="235">
        <v>746191.79999999993</v>
      </c>
      <c r="P46" s="235">
        <v>897355.9</v>
      </c>
      <c r="Q46" s="235">
        <v>973075.59999999986</v>
      </c>
      <c r="R46" s="235">
        <v>1013477.7</v>
      </c>
      <c r="S46" s="235">
        <v>1073376.3999999999</v>
      </c>
    </row>
    <row r="47" spans="1:19">
      <c r="A47" s="9"/>
      <c r="B47" s="4"/>
      <c r="C47" s="10"/>
      <c r="D47" s="11"/>
      <c r="E47" s="11"/>
      <c r="F47" s="11"/>
      <c r="G47" s="11"/>
      <c r="H47" s="11"/>
      <c r="I47" s="11"/>
      <c r="J47" s="11"/>
      <c r="K47" s="11"/>
      <c r="L47" s="200" t="s">
        <v>33</v>
      </c>
      <c r="M47" s="200" t="s">
        <v>24</v>
      </c>
      <c r="N47" s="235">
        <v>20258.2</v>
      </c>
      <c r="O47" s="235">
        <v>20209.5</v>
      </c>
      <c r="P47" s="235">
        <v>22997</v>
      </c>
      <c r="Q47" s="235">
        <v>23245.5</v>
      </c>
      <c r="R47" s="235">
        <v>24180.7</v>
      </c>
      <c r="S47" s="235">
        <v>25040.2</v>
      </c>
    </row>
    <row r="48" spans="1:19">
      <c r="A48" s="9"/>
      <c r="B48" s="4"/>
      <c r="C48" s="10"/>
      <c r="D48" s="11"/>
      <c r="E48" s="11"/>
      <c r="F48" s="11"/>
      <c r="G48" s="11"/>
      <c r="H48" s="11"/>
      <c r="I48" s="11"/>
      <c r="J48" s="11"/>
      <c r="K48" s="11"/>
      <c r="L48" s="200" t="s">
        <v>31</v>
      </c>
      <c r="M48" s="200" t="s">
        <v>21</v>
      </c>
      <c r="N48" s="235">
        <v>32702</v>
      </c>
      <c r="O48" s="235">
        <v>32364</v>
      </c>
      <c r="P48" s="235">
        <v>33800</v>
      </c>
      <c r="Q48" s="235">
        <v>35002</v>
      </c>
      <c r="R48" s="235">
        <v>35002</v>
      </c>
      <c r="S48" s="235">
        <v>35002</v>
      </c>
    </row>
    <row r="49" spans="1:19">
      <c r="A49" s="9"/>
      <c r="B49" s="4"/>
      <c r="C49" s="10"/>
      <c r="D49" s="11"/>
      <c r="E49" s="11"/>
      <c r="F49" s="11"/>
      <c r="G49" s="11"/>
      <c r="H49" s="11"/>
      <c r="I49" s="11"/>
      <c r="J49" s="11"/>
      <c r="K49" s="11"/>
      <c r="L49" s="200" t="s">
        <v>31</v>
      </c>
      <c r="M49" s="200" t="s">
        <v>23</v>
      </c>
      <c r="N49" s="235">
        <v>42493.1</v>
      </c>
      <c r="O49" s="235">
        <v>40655.799999999996</v>
      </c>
      <c r="P49" s="235">
        <v>49327.7</v>
      </c>
      <c r="Q49" s="235">
        <v>78811.899999999994</v>
      </c>
      <c r="R49" s="235">
        <v>55376.5</v>
      </c>
      <c r="S49" s="235">
        <v>64057.3</v>
      </c>
    </row>
    <row r="50" spans="1:19">
      <c r="A50" s="9"/>
      <c r="B50" s="4"/>
      <c r="C50" s="10"/>
      <c r="D50" s="11"/>
      <c r="E50" s="11"/>
      <c r="F50" s="11"/>
      <c r="G50" s="11"/>
      <c r="H50" s="11"/>
      <c r="I50" s="11"/>
      <c r="J50" s="11"/>
      <c r="K50" s="11"/>
      <c r="L50" s="200" t="s">
        <v>31</v>
      </c>
      <c r="M50" s="200" t="s">
        <v>24</v>
      </c>
      <c r="N50" s="235">
        <v>75767.599999999991</v>
      </c>
      <c r="O50" s="235">
        <v>64957.500000000007</v>
      </c>
      <c r="P50" s="235">
        <v>103438.50000000001</v>
      </c>
      <c r="Q50" s="235">
        <v>82579.499999999985</v>
      </c>
      <c r="R50" s="235">
        <v>81619.499999999985</v>
      </c>
      <c r="S50" s="235">
        <v>82164.800000000003</v>
      </c>
    </row>
    <row r="51" spans="1:19">
      <c r="A51" s="9"/>
      <c r="B51" s="4"/>
      <c r="C51" s="10"/>
      <c r="D51" s="11"/>
      <c r="E51" s="11"/>
      <c r="F51" s="11"/>
      <c r="G51" s="11"/>
      <c r="H51" s="11"/>
      <c r="I51" s="11"/>
      <c r="J51" s="11"/>
      <c r="K51" s="11"/>
      <c r="L51" s="200" t="s">
        <v>28</v>
      </c>
      <c r="M51" s="200" t="s">
        <v>21</v>
      </c>
      <c r="N51" s="235">
        <v>0</v>
      </c>
      <c r="O51" s="235">
        <v>0</v>
      </c>
      <c r="P51" s="235">
        <v>11581.1</v>
      </c>
      <c r="Q51" s="235">
        <v>15304.6</v>
      </c>
      <c r="R51" s="235">
        <v>15913</v>
      </c>
      <c r="S51" s="235">
        <v>16545.400000000001</v>
      </c>
    </row>
    <row r="52" spans="1:19">
      <c r="A52" s="9"/>
      <c r="B52" s="4"/>
      <c r="C52" s="10"/>
      <c r="D52" s="11"/>
      <c r="E52" s="11"/>
      <c r="F52" s="11"/>
      <c r="G52" s="11"/>
      <c r="H52" s="11"/>
      <c r="I52" s="11"/>
      <c r="J52" s="11"/>
      <c r="K52" s="11"/>
      <c r="L52" s="200" t="s">
        <v>28</v>
      </c>
      <c r="M52" s="200" t="s">
        <v>22</v>
      </c>
      <c r="N52" s="235">
        <v>210612.9</v>
      </c>
      <c r="O52" s="235">
        <v>210431.69999999998</v>
      </c>
      <c r="P52" s="235">
        <v>191895</v>
      </c>
      <c r="Q52" s="235">
        <v>189315.1</v>
      </c>
      <c r="R52" s="235">
        <v>195162.6</v>
      </c>
      <c r="S52" s="235">
        <v>199230.8</v>
      </c>
    </row>
    <row r="53" spans="1:19">
      <c r="A53" s="9"/>
      <c r="B53" s="4"/>
      <c r="C53" s="10"/>
      <c r="D53" s="11"/>
      <c r="E53" s="11"/>
      <c r="F53" s="11"/>
      <c r="G53" s="11"/>
      <c r="H53" s="11"/>
      <c r="I53" s="11"/>
      <c r="J53" s="11"/>
      <c r="K53" s="11"/>
      <c r="L53" s="200" t="s">
        <v>28</v>
      </c>
      <c r="M53" s="200" t="s">
        <v>23</v>
      </c>
      <c r="N53" s="235">
        <v>461773.69999999995</v>
      </c>
      <c r="O53" s="235">
        <v>460753.5</v>
      </c>
      <c r="P53" s="235">
        <v>528916.80000000005</v>
      </c>
      <c r="Q53" s="235">
        <v>647609.5</v>
      </c>
      <c r="R53" s="235">
        <v>592909.69999999995</v>
      </c>
      <c r="S53" s="235">
        <v>611641.69999999995</v>
      </c>
    </row>
    <row r="54" spans="1:19">
      <c r="A54" s="9"/>
      <c r="B54" s="4"/>
      <c r="C54" s="10"/>
      <c r="D54" s="11"/>
      <c r="E54" s="11"/>
      <c r="F54" s="11"/>
      <c r="G54" s="11"/>
      <c r="H54" s="11"/>
      <c r="I54" s="11"/>
      <c r="J54" s="11"/>
      <c r="K54" s="11"/>
      <c r="L54" s="12" t="s">
        <v>28</v>
      </c>
      <c r="M54" s="12" t="s">
        <v>25</v>
      </c>
      <c r="N54" s="235">
        <v>17200.2</v>
      </c>
      <c r="O54" s="235">
        <v>17022.5</v>
      </c>
      <c r="P54" s="235">
        <v>23212.5</v>
      </c>
      <c r="Q54" s="235">
        <v>23599.200000000001</v>
      </c>
      <c r="R54" s="235">
        <v>24692</v>
      </c>
      <c r="S54" s="235">
        <v>25605.7</v>
      </c>
    </row>
    <row r="55" spans="1:19">
      <c r="A55" s="9"/>
      <c r="B55" s="4"/>
      <c r="C55" s="10"/>
      <c r="D55" s="11"/>
      <c r="E55" s="11"/>
      <c r="F55" s="11"/>
      <c r="G55" s="11"/>
      <c r="H55" s="11"/>
      <c r="I55" s="11"/>
      <c r="J55" s="11"/>
      <c r="K55" s="11"/>
      <c r="L55" s="12" t="s">
        <v>34</v>
      </c>
      <c r="M55" s="12" t="s">
        <v>22</v>
      </c>
      <c r="N55" s="235">
        <v>0</v>
      </c>
      <c r="O55" s="235">
        <v>0</v>
      </c>
      <c r="P55" s="235">
        <v>0</v>
      </c>
      <c r="Q55" s="235">
        <v>0</v>
      </c>
      <c r="R55" s="235">
        <v>0</v>
      </c>
      <c r="S55" s="235">
        <v>0</v>
      </c>
    </row>
    <row r="56" spans="1:19">
      <c r="A56" s="9"/>
      <c r="B56" s="4"/>
      <c r="C56" s="10"/>
      <c r="D56" s="11"/>
      <c r="E56" s="11"/>
      <c r="F56" s="11"/>
      <c r="G56" s="11"/>
      <c r="H56" s="11"/>
      <c r="I56" s="11"/>
      <c r="J56" s="11"/>
      <c r="K56" s="11"/>
      <c r="L56" s="12" t="s">
        <v>29</v>
      </c>
      <c r="M56" s="12" t="s">
        <v>21</v>
      </c>
      <c r="N56" s="235">
        <v>316189.09999999998</v>
      </c>
      <c r="O56" s="235">
        <v>181112.1</v>
      </c>
      <c r="P56" s="235">
        <v>558814.30000000005</v>
      </c>
      <c r="Q56" s="235">
        <v>1255192.3</v>
      </c>
      <c r="R56" s="235">
        <v>2208108.1</v>
      </c>
      <c r="S56" s="235">
        <v>2896845.4</v>
      </c>
    </row>
    <row r="57" spans="1:19">
      <c r="A57" s="9"/>
      <c r="B57" s="4"/>
      <c r="C57" s="10"/>
      <c r="D57" s="11"/>
      <c r="E57" s="11"/>
      <c r="F57" s="11"/>
      <c r="G57" s="11"/>
      <c r="H57" s="11"/>
      <c r="I57" s="11"/>
      <c r="J57" s="11"/>
      <c r="K57" s="11"/>
      <c r="L57" s="12" t="s">
        <v>32</v>
      </c>
      <c r="M57" s="12" t="s">
        <v>23</v>
      </c>
      <c r="N57" s="235">
        <v>105249.9</v>
      </c>
      <c r="O57" s="235">
        <v>105249.9</v>
      </c>
      <c r="P57" s="235">
        <v>180081.4</v>
      </c>
      <c r="Q57" s="235">
        <v>150043.6</v>
      </c>
      <c r="R57" s="235">
        <v>278230.40000000002</v>
      </c>
      <c r="S57" s="235">
        <v>310046</v>
      </c>
    </row>
    <row r="58" spans="1:19" ht="60.75" customHeight="1">
      <c r="A58" s="5" t="s">
        <v>35</v>
      </c>
      <c r="B58" s="6">
        <v>2001</v>
      </c>
      <c r="C58" s="7" t="s">
        <v>20</v>
      </c>
      <c r="D58" s="7" t="s">
        <v>20</v>
      </c>
      <c r="E58" s="7" t="s">
        <v>20</v>
      </c>
      <c r="F58" s="7" t="s">
        <v>20</v>
      </c>
      <c r="G58" s="7" t="s">
        <v>20</v>
      </c>
      <c r="H58" s="7" t="s">
        <v>20</v>
      </c>
      <c r="I58" s="7" t="s">
        <v>20</v>
      </c>
      <c r="J58" s="7" t="s">
        <v>20</v>
      </c>
      <c r="K58" s="7" t="s">
        <v>20</v>
      </c>
      <c r="L58" s="11"/>
      <c r="M58" s="11"/>
      <c r="N58" s="8">
        <v>17398363.399999999</v>
      </c>
      <c r="O58" s="8">
        <v>16910945.199999996</v>
      </c>
      <c r="P58" s="8">
        <v>22880117.500000007</v>
      </c>
      <c r="Q58" s="8">
        <v>18864335.100000001</v>
      </c>
      <c r="R58" s="8">
        <v>16353556.699999996</v>
      </c>
      <c r="S58" s="8">
        <v>15183851.9</v>
      </c>
    </row>
    <row r="59" spans="1:19" ht="12.75" customHeight="1">
      <c r="A59" s="5"/>
      <c r="B59" s="6"/>
      <c r="C59" s="7"/>
      <c r="D59" s="7"/>
      <c r="E59" s="7"/>
      <c r="F59" s="7"/>
      <c r="G59" s="7"/>
      <c r="H59" s="7"/>
      <c r="I59" s="7"/>
      <c r="J59" s="7"/>
      <c r="K59" s="7"/>
      <c r="L59" s="13" t="s">
        <v>21</v>
      </c>
      <c r="M59" s="13" t="s">
        <v>24</v>
      </c>
      <c r="N59" s="8">
        <v>0</v>
      </c>
      <c r="O59" s="8">
        <v>0</v>
      </c>
      <c r="P59" s="8">
        <v>0</v>
      </c>
      <c r="Q59" s="8">
        <v>0</v>
      </c>
      <c r="R59" s="8">
        <v>0</v>
      </c>
      <c r="S59" s="8">
        <v>0</v>
      </c>
    </row>
    <row r="60" spans="1:19">
      <c r="A60" s="5"/>
      <c r="B60" s="14"/>
      <c r="C60" s="15"/>
      <c r="D60" s="15"/>
      <c r="E60" s="15"/>
      <c r="F60" s="15"/>
      <c r="G60" s="15"/>
      <c r="H60" s="15"/>
      <c r="I60" s="15"/>
      <c r="J60" s="15"/>
      <c r="K60" s="15"/>
      <c r="L60" s="13" t="s">
        <v>21</v>
      </c>
      <c r="M60" s="13" t="s">
        <v>26</v>
      </c>
      <c r="N60" s="8">
        <v>0</v>
      </c>
      <c r="O60" s="8">
        <v>0</v>
      </c>
      <c r="P60" s="8">
        <v>0</v>
      </c>
      <c r="Q60" s="8">
        <v>0</v>
      </c>
      <c r="R60" s="8">
        <v>0</v>
      </c>
      <c r="S60" s="8">
        <v>0</v>
      </c>
    </row>
    <row r="61" spans="1:19">
      <c r="A61" s="5"/>
      <c r="B61" s="14"/>
      <c r="C61" s="10"/>
      <c r="D61" s="11"/>
      <c r="E61" s="11"/>
      <c r="F61" s="11"/>
      <c r="G61" s="11"/>
      <c r="H61" s="11"/>
      <c r="I61" s="11"/>
      <c r="J61" s="11"/>
      <c r="K61" s="11"/>
      <c r="L61" s="12" t="s">
        <v>21</v>
      </c>
      <c r="M61" s="12" t="s">
        <v>28</v>
      </c>
      <c r="N61" s="8">
        <v>0</v>
      </c>
      <c r="O61" s="8">
        <v>0</v>
      </c>
      <c r="P61" s="8">
        <v>0</v>
      </c>
      <c r="Q61" s="8">
        <v>0</v>
      </c>
      <c r="R61" s="8">
        <v>0</v>
      </c>
      <c r="S61" s="8">
        <v>0</v>
      </c>
    </row>
    <row r="62" spans="1:19">
      <c r="A62" s="5"/>
      <c r="B62" s="14"/>
      <c r="C62" s="10"/>
      <c r="D62" s="11"/>
      <c r="E62" s="11"/>
      <c r="F62" s="11"/>
      <c r="G62" s="11"/>
      <c r="H62" s="11"/>
      <c r="I62" s="11"/>
      <c r="J62" s="11"/>
      <c r="K62" s="11"/>
      <c r="L62" s="12" t="s">
        <v>21</v>
      </c>
      <c r="M62" s="12" t="s">
        <v>29</v>
      </c>
      <c r="N62" s="255">
        <v>192180.3</v>
      </c>
      <c r="O62" s="255">
        <v>165974</v>
      </c>
      <c r="P62" s="255">
        <v>173901.4</v>
      </c>
      <c r="Q62" s="213">
        <v>178420.69999999998</v>
      </c>
      <c r="R62" s="213">
        <v>172346.80000000002</v>
      </c>
      <c r="S62" s="213">
        <v>178695</v>
      </c>
    </row>
    <row r="63" spans="1:19">
      <c r="A63" s="5"/>
      <c r="B63" s="14"/>
      <c r="C63" s="10"/>
      <c r="D63" s="11"/>
      <c r="E63" s="11"/>
      <c r="F63" s="11"/>
      <c r="G63" s="11"/>
      <c r="H63" s="11"/>
      <c r="I63" s="11"/>
      <c r="J63" s="11"/>
      <c r="K63" s="11"/>
      <c r="L63" s="12" t="s">
        <v>22</v>
      </c>
      <c r="M63" s="12" t="s">
        <v>24</v>
      </c>
      <c r="N63" s="8">
        <v>0</v>
      </c>
      <c r="O63" s="174">
        <v>0</v>
      </c>
      <c r="P63" s="174">
        <v>0</v>
      </c>
      <c r="Q63" s="174">
        <v>0</v>
      </c>
      <c r="R63" s="174">
        <v>0</v>
      </c>
      <c r="S63" s="174">
        <v>0</v>
      </c>
    </row>
    <row r="64" spans="1:19">
      <c r="A64" s="5"/>
      <c r="B64" s="14"/>
      <c r="C64" s="10"/>
      <c r="D64" s="11"/>
      <c r="E64" s="11"/>
      <c r="F64" s="11"/>
      <c r="G64" s="11"/>
      <c r="H64" s="11"/>
      <c r="I64" s="11"/>
      <c r="J64" s="11"/>
      <c r="K64" s="11"/>
      <c r="L64" s="12" t="s">
        <v>23</v>
      </c>
      <c r="M64" s="12" t="s">
        <v>30</v>
      </c>
      <c r="N64" s="8">
        <v>3709.8</v>
      </c>
      <c r="O64" s="8">
        <v>3709.7</v>
      </c>
      <c r="P64" s="8">
        <v>16588.599999999999</v>
      </c>
      <c r="Q64" s="8">
        <v>55387.4</v>
      </c>
      <c r="R64" s="8">
        <v>55110.8</v>
      </c>
      <c r="S64" s="8">
        <v>54632.6</v>
      </c>
    </row>
    <row r="65" spans="1:19">
      <c r="A65" s="5"/>
      <c r="B65" s="14"/>
      <c r="C65" s="10"/>
      <c r="D65" s="11"/>
      <c r="E65" s="11"/>
      <c r="F65" s="11"/>
      <c r="G65" s="11"/>
      <c r="H65" s="11"/>
      <c r="I65" s="11"/>
      <c r="J65" s="11"/>
      <c r="K65" s="11"/>
      <c r="L65" s="12" t="s">
        <v>23</v>
      </c>
      <c r="M65" s="12" t="s">
        <v>31</v>
      </c>
      <c r="N65" s="8">
        <v>179178.7</v>
      </c>
      <c r="O65" s="8">
        <v>176514.9</v>
      </c>
      <c r="P65" s="8">
        <v>198821.1</v>
      </c>
      <c r="Q65" s="8">
        <v>216458.19999999998</v>
      </c>
      <c r="R65" s="8">
        <v>233135.19999999998</v>
      </c>
      <c r="S65" s="8">
        <v>245231.19999999998</v>
      </c>
    </row>
    <row r="66" spans="1:19">
      <c r="A66" s="5"/>
      <c r="B66" s="14"/>
      <c r="C66" s="10"/>
      <c r="D66" s="11"/>
      <c r="E66" s="11"/>
      <c r="F66" s="11"/>
      <c r="G66" s="11"/>
      <c r="H66" s="11"/>
      <c r="I66" s="11"/>
      <c r="J66" s="11"/>
      <c r="K66" s="11"/>
      <c r="L66" s="12" t="s">
        <v>23</v>
      </c>
      <c r="M66" s="12" t="s">
        <v>32</v>
      </c>
      <c r="N66" s="8">
        <v>4730</v>
      </c>
      <c r="O66" s="129">
        <v>4702.8999999999996</v>
      </c>
      <c r="P66" s="129">
        <v>44802.299999999996</v>
      </c>
      <c r="Q66" s="129">
        <v>81549.5</v>
      </c>
      <c r="R66" s="129">
        <v>60420</v>
      </c>
      <c r="S66" s="129">
        <v>60420.100000000006</v>
      </c>
    </row>
    <row r="67" spans="1:19">
      <c r="A67" s="145"/>
      <c r="B67" s="146"/>
      <c r="C67" s="10"/>
      <c r="D67" s="11"/>
      <c r="E67" s="11"/>
      <c r="F67" s="11"/>
      <c r="G67" s="11"/>
      <c r="H67" s="11"/>
      <c r="I67" s="11"/>
      <c r="J67" s="11"/>
      <c r="K67" s="11"/>
      <c r="L67" s="148" t="s">
        <v>24</v>
      </c>
      <c r="M67" s="148" t="s">
        <v>25</v>
      </c>
      <c r="N67" s="147">
        <v>1528.8</v>
      </c>
      <c r="O67" s="213">
        <v>1296.8</v>
      </c>
      <c r="P67" s="213">
        <v>1365</v>
      </c>
      <c r="Q67" s="213">
        <v>2530.3000000000002</v>
      </c>
      <c r="R67" s="213">
        <v>2447.8000000000002</v>
      </c>
      <c r="S67" s="213">
        <v>2447.8000000000002</v>
      </c>
    </row>
    <row r="68" spans="1:19">
      <c r="A68" s="5"/>
      <c r="B68" s="14"/>
      <c r="C68" s="10"/>
      <c r="D68" s="11"/>
      <c r="E68" s="11"/>
      <c r="F68" s="11"/>
      <c r="G68" s="11"/>
      <c r="H68" s="11"/>
      <c r="I68" s="11"/>
      <c r="J68" s="11"/>
      <c r="K68" s="11"/>
      <c r="L68" s="12" t="s">
        <v>24</v>
      </c>
      <c r="M68" s="12" t="s">
        <v>33</v>
      </c>
      <c r="N68" s="8">
        <v>1508655.1</v>
      </c>
      <c r="O68" s="8">
        <v>1485881.3</v>
      </c>
      <c r="P68" s="8">
        <v>3006589.8</v>
      </c>
      <c r="Q68" s="8">
        <v>2035869.4</v>
      </c>
      <c r="R68" s="8">
        <v>1948072.2</v>
      </c>
      <c r="S68" s="8">
        <v>1948072.2</v>
      </c>
    </row>
    <row r="69" spans="1:19">
      <c r="A69" s="5"/>
      <c r="B69" s="14"/>
      <c r="C69" s="10"/>
      <c r="D69" s="11"/>
      <c r="E69" s="11"/>
      <c r="F69" s="11"/>
      <c r="G69" s="11"/>
      <c r="H69" s="11"/>
      <c r="I69" s="11"/>
      <c r="J69" s="11"/>
      <c r="K69" s="11"/>
      <c r="L69" s="12" t="s">
        <v>24</v>
      </c>
      <c r="M69" s="12" t="s">
        <v>30</v>
      </c>
      <c r="N69" s="8">
        <v>3971743</v>
      </c>
      <c r="O69" s="8">
        <v>3799388.4</v>
      </c>
      <c r="P69" s="8">
        <v>4723326.5</v>
      </c>
      <c r="Q69" s="8">
        <v>1891473.5</v>
      </c>
      <c r="R69" s="8">
        <v>1567733.4</v>
      </c>
      <c r="S69" s="8">
        <v>1405252.2</v>
      </c>
    </row>
    <row r="70" spans="1:19">
      <c r="A70" s="5"/>
      <c r="B70" s="14"/>
      <c r="C70" s="10"/>
      <c r="D70" s="11"/>
      <c r="E70" s="11"/>
      <c r="F70" s="11"/>
      <c r="G70" s="11"/>
      <c r="H70" s="11"/>
      <c r="I70" s="11"/>
      <c r="J70" s="11"/>
      <c r="K70" s="11"/>
      <c r="L70" s="12" t="s">
        <v>24</v>
      </c>
      <c r="M70" s="12" t="s">
        <v>31</v>
      </c>
      <c r="N70" s="8">
        <v>0</v>
      </c>
      <c r="O70" s="8">
        <v>0</v>
      </c>
      <c r="P70" s="8">
        <v>0</v>
      </c>
      <c r="Q70" s="8">
        <v>0</v>
      </c>
      <c r="R70" s="8">
        <v>0</v>
      </c>
      <c r="S70" s="8">
        <v>0</v>
      </c>
    </row>
    <row r="71" spans="1:19">
      <c r="A71" s="5"/>
      <c r="B71" s="14"/>
      <c r="C71" s="10"/>
      <c r="D71" s="11"/>
      <c r="E71" s="11"/>
      <c r="F71" s="11"/>
      <c r="G71" s="11"/>
      <c r="H71" s="11"/>
      <c r="I71" s="11"/>
      <c r="J71" s="11"/>
      <c r="K71" s="11"/>
      <c r="L71" s="12" t="s">
        <v>24</v>
      </c>
      <c r="M71" s="12" t="s">
        <v>34</v>
      </c>
      <c r="N71" s="8">
        <v>39686.9</v>
      </c>
      <c r="O71" s="213">
        <v>39254.6</v>
      </c>
      <c r="P71" s="213">
        <v>3694.5</v>
      </c>
      <c r="Q71" s="213">
        <v>9061.2000000000007</v>
      </c>
      <c r="R71" s="213">
        <v>5980</v>
      </c>
      <c r="S71" s="213">
        <v>17887.8</v>
      </c>
    </row>
    <row r="72" spans="1:19">
      <c r="A72" s="5"/>
      <c r="B72" s="14"/>
      <c r="C72" s="10"/>
      <c r="D72" s="11"/>
      <c r="E72" s="11"/>
      <c r="F72" s="11"/>
      <c r="G72" s="11"/>
      <c r="H72" s="11"/>
      <c r="I72" s="11"/>
      <c r="J72" s="11"/>
      <c r="K72" s="11"/>
      <c r="L72" s="12" t="s">
        <v>25</v>
      </c>
      <c r="M72" s="12" t="s">
        <v>21</v>
      </c>
      <c r="N72" s="8">
        <v>493766.8</v>
      </c>
      <c r="O72" s="8">
        <v>468883.3</v>
      </c>
      <c r="P72" s="8">
        <v>683996.3</v>
      </c>
      <c r="Q72" s="8">
        <v>731353.9</v>
      </c>
      <c r="R72" s="8">
        <v>462870.3</v>
      </c>
      <c r="S72" s="8">
        <v>477870.3</v>
      </c>
    </row>
    <row r="73" spans="1:19">
      <c r="A73" s="5"/>
      <c r="B73" s="14"/>
      <c r="C73" s="10"/>
      <c r="D73" s="11"/>
      <c r="E73" s="11"/>
      <c r="F73" s="11"/>
      <c r="G73" s="11"/>
      <c r="H73" s="11"/>
      <c r="I73" s="11"/>
      <c r="J73" s="11"/>
      <c r="K73" s="11"/>
      <c r="L73" s="12" t="s">
        <v>25</v>
      </c>
      <c r="M73" s="12" t="s">
        <v>22</v>
      </c>
      <c r="N73" s="8">
        <v>1011814</v>
      </c>
      <c r="O73" s="8">
        <v>968795.1</v>
      </c>
      <c r="P73" s="8">
        <v>819484.29999999993</v>
      </c>
      <c r="Q73" s="8">
        <v>2200709.4</v>
      </c>
      <c r="R73" s="8">
        <v>1330329.7</v>
      </c>
      <c r="S73" s="8">
        <v>1080676.7</v>
      </c>
    </row>
    <row r="74" spans="1:19">
      <c r="A74" s="5"/>
      <c r="B74" s="14"/>
      <c r="C74" s="10"/>
      <c r="D74" s="11"/>
      <c r="E74" s="11"/>
      <c r="F74" s="11"/>
      <c r="G74" s="11"/>
      <c r="H74" s="11"/>
      <c r="I74" s="11"/>
      <c r="J74" s="11"/>
      <c r="K74" s="11"/>
      <c r="L74" s="12" t="s">
        <v>25</v>
      </c>
      <c r="M74" s="12" t="s">
        <v>23</v>
      </c>
      <c r="N74" s="8">
        <v>3076848.8</v>
      </c>
      <c r="O74" s="8">
        <v>3033082.1</v>
      </c>
      <c r="P74" s="8">
        <v>3849691.8000000003</v>
      </c>
      <c r="Q74" s="8">
        <v>3083442.4</v>
      </c>
      <c r="R74" s="8">
        <v>3032463.5</v>
      </c>
      <c r="S74" s="8">
        <v>3135631.3000000003</v>
      </c>
    </row>
    <row r="75" spans="1:19">
      <c r="A75" s="5"/>
      <c r="B75" s="14"/>
      <c r="C75" s="10"/>
      <c r="D75" s="11"/>
      <c r="E75" s="11"/>
      <c r="F75" s="11"/>
      <c r="G75" s="11"/>
      <c r="H75" s="11"/>
      <c r="I75" s="11"/>
      <c r="J75" s="11"/>
      <c r="K75" s="11"/>
      <c r="L75" s="12" t="s">
        <v>25</v>
      </c>
      <c r="M75" s="12" t="s">
        <v>25</v>
      </c>
      <c r="N75" s="8">
        <v>86558.3</v>
      </c>
      <c r="O75" s="8">
        <v>85700.4</v>
      </c>
      <c r="P75" s="8">
        <v>114782.1</v>
      </c>
      <c r="Q75" s="8">
        <v>113794</v>
      </c>
      <c r="R75" s="8">
        <v>115552.2</v>
      </c>
      <c r="S75" s="8">
        <v>121460</v>
      </c>
    </row>
    <row r="76" spans="1:19">
      <c r="A76" s="5"/>
      <c r="B76" s="14"/>
      <c r="C76" s="10"/>
      <c r="D76" s="11"/>
      <c r="E76" s="11"/>
      <c r="F76" s="11"/>
      <c r="G76" s="11"/>
      <c r="H76" s="11"/>
      <c r="I76" s="11"/>
      <c r="J76" s="11"/>
      <c r="K76" s="11"/>
      <c r="L76" s="12" t="s">
        <v>26</v>
      </c>
      <c r="M76" s="12" t="s">
        <v>22</v>
      </c>
      <c r="N76" s="8">
        <v>0</v>
      </c>
      <c r="O76" s="8">
        <v>0</v>
      </c>
      <c r="P76" s="8">
        <v>0</v>
      </c>
      <c r="Q76" s="8">
        <v>0</v>
      </c>
      <c r="R76" s="8">
        <v>0</v>
      </c>
      <c r="S76" s="8">
        <v>0</v>
      </c>
    </row>
    <row r="77" spans="1:19">
      <c r="A77" s="5"/>
      <c r="B77" s="14"/>
      <c r="C77" s="10"/>
      <c r="D77" s="11"/>
      <c r="E77" s="11"/>
      <c r="F77" s="11"/>
      <c r="G77" s="11"/>
      <c r="H77" s="11"/>
      <c r="I77" s="11"/>
      <c r="J77" s="11"/>
      <c r="K77" s="11"/>
      <c r="L77" s="12" t="s">
        <v>26</v>
      </c>
      <c r="M77" s="12" t="s">
        <v>23</v>
      </c>
      <c r="N77" s="8">
        <v>7575.4</v>
      </c>
      <c r="O77" s="8">
        <v>2790.4</v>
      </c>
      <c r="P77" s="8">
        <v>8990</v>
      </c>
      <c r="Q77" s="8">
        <v>67550.899999999994</v>
      </c>
      <c r="R77" s="8">
        <v>38888.199999999997</v>
      </c>
      <c r="S77" s="8">
        <v>39030.699999999997</v>
      </c>
    </row>
    <row r="78" spans="1:19">
      <c r="A78" s="5"/>
      <c r="B78" s="14"/>
      <c r="C78" s="10"/>
      <c r="D78" s="11"/>
      <c r="E78" s="11"/>
      <c r="F78" s="11"/>
      <c r="G78" s="11"/>
      <c r="H78" s="11"/>
      <c r="I78" s="11"/>
      <c r="J78" s="11"/>
      <c r="K78" s="11"/>
      <c r="L78" s="12" t="s">
        <v>26</v>
      </c>
      <c r="M78" s="12" t="s">
        <v>25</v>
      </c>
      <c r="N78" s="8">
        <v>0</v>
      </c>
      <c r="O78" s="8">
        <v>0</v>
      </c>
      <c r="P78" s="8">
        <v>7466.5</v>
      </c>
      <c r="Q78" s="8">
        <v>4855.6000000000004</v>
      </c>
      <c r="R78" s="8">
        <v>0</v>
      </c>
      <c r="S78" s="8">
        <v>0</v>
      </c>
    </row>
    <row r="79" spans="1:19">
      <c r="A79" s="5"/>
      <c r="B79" s="14"/>
      <c r="C79" s="10"/>
      <c r="D79" s="11"/>
      <c r="E79" s="11"/>
      <c r="F79" s="11"/>
      <c r="G79" s="11"/>
      <c r="H79" s="11"/>
      <c r="I79" s="11"/>
      <c r="J79" s="11"/>
      <c r="K79" s="11"/>
      <c r="L79" s="12" t="s">
        <v>27</v>
      </c>
      <c r="M79" s="12" t="s">
        <v>21</v>
      </c>
      <c r="N79" s="8">
        <v>1227393</v>
      </c>
      <c r="O79" s="8">
        <v>1224514.5</v>
      </c>
      <c r="P79" s="8">
        <v>1211770.1000000001</v>
      </c>
      <c r="Q79" s="8">
        <v>1308132.8999999999</v>
      </c>
      <c r="R79" s="8">
        <v>1539691.7</v>
      </c>
      <c r="S79" s="8">
        <v>1298703</v>
      </c>
    </row>
    <row r="80" spans="1:19">
      <c r="A80" s="5"/>
      <c r="B80" s="14"/>
      <c r="C80" s="10"/>
      <c r="D80" s="11"/>
      <c r="E80" s="11"/>
      <c r="F80" s="11"/>
      <c r="G80" s="11"/>
      <c r="H80" s="11"/>
      <c r="I80" s="11"/>
      <c r="J80" s="11"/>
      <c r="K80" s="11"/>
      <c r="L80" s="12" t="s">
        <v>27</v>
      </c>
      <c r="M80" s="12" t="s">
        <v>22</v>
      </c>
      <c r="N80" s="8">
        <v>2673880.9000000004</v>
      </c>
      <c r="O80" s="8">
        <v>2537046.2999999998</v>
      </c>
      <c r="P80" s="8">
        <v>4795768.4000000004</v>
      </c>
      <c r="Q80" s="8">
        <v>3108828.8000000003</v>
      </c>
      <c r="R80" s="8">
        <v>2004250.6</v>
      </c>
      <c r="S80" s="8">
        <v>1305017.8999999999</v>
      </c>
    </row>
    <row r="81" spans="1:19">
      <c r="A81" s="5"/>
      <c r="B81" s="14"/>
      <c r="C81" s="10"/>
      <c r="D81" s="11"/>
      <c r="E81" s="11"/>
      <c r="F81" s="11"/>
      <c r="G81" s="11"/>
      <c r="H81" s="11"/>
      <c r="I81" s="11"/>
      <c r="J81" s="11"/>
      <c r="K81" s="11"/>
      <c r="L81" s="12" t="s">
        <v>27</v>
      </c>
      <c r="M81" s="12" t="s">
        <v>23</v>
      </c>
      <c r="N81" s="8">
        <v>792258.7</v>
      </c>
      <c r="O81" s="8">
        <v>791882.8</v>
      </c>
      <c r="P81" s="8">
        <v>938939.8</v>
      </c>
      <c r="Q81" s="8">
        <v>1013563.9</v>
      </c>
      <c r="R81" s="8">
        <v>1112576.8999999999</v>
      </c>
      <c r="S81" s="8">
        <v>1174248.3</v>
      </c>
    </row>
    <row r="82" spans="1:19">
      <c r="A82" s="5"/>
      <c r="B82" s="14"/>
      <c r="C82" s="10"/>
      <c r="D82" s="11"/>
      <c r="E82" s="11"/>
      <c r="F82" s="11"/>
      <c r="G82" s="11"/>
      <c r="H82" s="11"/>
      <c r="I82" s="11"/>
      <c r="J82" s="11"/>
      <c r="K82" s="11"/>
      <c r="L82" s="12" t="s">
        <v>27</v>
      </c>
      <c r="M82" s="12" t="s">
        <v>27</v>
      </c>
      <c r="N82" s="8">
        <v>117774.40000000001</v>
      </c>
      <c r="O82" s="8">
        <v>117473.2</v>
      </c>
      <c r="P82" s="8">
        <v>187180.1</v>
      </c>
      <c r="Q82" s="8">
        <v>139098.79999999999</v>
      </c>
      <c r="R82" s="8">
        <v>142140.6</v>
      </c>
      <c r="S82" s="8">
        <v>146446</v>
      </c>
    </row>
    <row r="83" spans="1:19">
      <c r="A83" s="5"/>
      <c r="B83" s="14"/>
      <c r="C83" s="10"/>
      <c r="D83" s="11"/>
      <c r="E83" s="11"/>
      <c r="F83" s="11"/>
      <c r="G83" s="11"/>
      <c r="H83" s="11"/>
      <c r="I83" s="11"/>
      <c r="J83" s="11"/>
      <c r="K83" s="11"/>
      <c r="L83" s="12" t="s">
        <v>27</v>
      </c>
      <c r="M83" s="12" t="s">
        <v>30</v>
      </c>
      <c r="N83" s="8">
        <v>634689.30000000005</v>
      </c>
      <c r="O83" s="8">
        <v>629886.19999999995</v>
      </c>
      <c r="P83" s="8">
        <v>516760.3</v>
      </c>
      <c r="Q83" s="8">
        <v>867725.1</v>
      </c>
      <c r="R83" s="8">
        <v>784432.4</v>
      </c>
      <c r="S83" s="8">
        <v>668191.6</v>
      </c>
    </row>
    <row r="84" spans="1:19">
      <c r="A84" s="5"/>
      <c r="B84" s="14"/>
      <c r="C84" s="10"/>
      <c r="D84" s="11"/>
      <c r="E84" s="11"/>
      <c r="F84" s="11"/>
      <c r="G84" s="11"/>
      <c r="H84" s="11"/>
      <c r="I84" s="11"/>
      <c r="J84" s="11"/>
      <c r="K84" s="11"/>
      <c r="L84" s="12" t="s">
        <v>33</v>
      </c>
      <c r="M84" s="12" t="s">
        <v>21</v>
      </c>
      <c r="N84" s="8">
        <v>706701.4</v>
      </c>
      <c r="O84" s="8">
        <v>706660.6</v>
      </c>
      <c r="P84" s="8">
        <v>849128</v>
      </c>
      <c r="Q84" s="8">
        <v>916984.39999999991</v>
      </c>
      <c r="R84" s="8">
        <v>956238.6</v>
      </c>
      <c r="S84" s="8">
        <v>1012231.2999999999</v>
      </c>
    </row>
    <row r="85" spans="1:19" ht="16.5" customHeight="1">
      <c r="A85" s="5"/>
      <c r="B85" s="14"/>
      <c r="C85" s="10"/>
      <c r="D85" s="11"/>
      <c r="E85" s="11"/>
      <c r="F85" s="11"/>
      <c r="G85" s="11"/>
      <c r="H85" s="11"/>
      <c r="I85" s="11"/>
      <c r="J85" s="11"/>
      <c r="K85" s="11"/>
      <c r="L85" s="12" t="s">
        <v>33</v>
      </c>
      <c r="M85" s="12" t="s">
        <v>24</v>
      </c>
      <c r="N85" s="8">
        <v>0</v>
      </c>
      <c r="O85" s="8">
        <v>0</v>
      </c>
      <c r="P85" s="8">
        <v>0</v>
      </c>
      <c r="Q85" s="8">
        <v>0</v>
      </c>
      <c r="R85" s="8">
        <v>0</v>
      </c>
      <c r="S85" s="8">
        <v>0</v>
      </c>
    </row>
    <row r="86" spans="1:19" ht="16.5" customHeight="1">
      <c r="A86" s="5"/>
      <c r="B86" s="14"/>
      <c r="C86" s="10"/>
      <c r="D86" s="11"/>
      <c r="E86" s="11"/>
      <c r="F86" s="11"/>
      <c r="G86" s="11"/>
      <c r="H86" s="11"/>
      <c r="I86" s="11"/>
      <c r="J86" s="11"/>
      <c r="K86" s="11"/>
      <c r="L86" s="12" t="s">
        <v>31</v>
      </c>
      <c r="M86" s="12" t="s">
        <v>23</v>
      </c>
      <c r="N86" s="8">
        <v>0</v>
      </c>
      <c r="O86" s="8">
        <v>0</v>
      </c>
      <c r="P86" s="8">
        <v>0</v>
      </c>
      <c r="Q86" s="8">
        <v>0</v>
      </c>
      <c r="R86" s="8">
        <v>0</v>
      </c>
      <c r="S86" s="8">
        <v>0</v>
      </c>
    </row>
    <row r="87" spans="1:19" ht="16.5" customHeight="1">
      <c r="A87" s="5"/>
      <c r="B87" s="14"/>
      <c r="C87" s="10"/>
      <c r="D87" s="11"/>
      <c r="E87" s="11"/>
      <c r="F87" s="11"/>
      <c r="G87" s="11"/>
      <c r="H87" s="11"/>
      <c r="I87" s="11"/>
      <c r="J87" s="11"/>
      <c r="K87" s="11"/>
      <c r="L87" s="12" t="s">
        <v>28</v>
      </c>
      <c r="M87" s="12" t="s">
        <v>21</v>
      </c>
      <c r="N87" s="8">
        <v>0</v>
      </c>
      <c r="O87" s="8">
        <v>0</v>
      </c>
      <c r="P87" s="8">
        <v>11581.1</v>
      </c>
      <c r="Q87" s="8">
        <v>15099</v>
      </c>
      <c r="R87" s="8">
        <v>15699.2</v>
      </c>
      <c r="S87" s="8">
        <v>16323.100000000002</v>
      </c>
    </row>
    <row r="88" spans="1:19" ht="15.75" customHeight="1">
      <c r="A88" s="5"/>
      <c r="B88" s="14"/>
      <c r="C88" s="10"/>
      <c r="D88" s="11"/>
      <c r="E88" s="11"/>
      <c r="F88" s="11"/>
      <c r="G88" s="11"/>
      <c r="H88" s="11"/>
      <c r="I88" s="11"/>
      <c r="J88" s="11"/>
      <c r="K88" s="11"/>
      <c r="L88" s="12" t="s">
        <v>28</v>
      </c>
      <c r="M88" s="12" t="s">
        <v>22</v>
      </c>
      <c r="N88" s="8">
        <v>210612.9</v>
      </c>
      <c r="O88" s="8">
        <v>210431.69999999998</v>
      </c>
      <c r="P88" s="8">
        <v>191895</v>
      </c>
      <c r="Q88" s="8">
        <v>189315.1</v>
      </c>
      <c r="R88" s="8">
        <v>195162.6</v>
      </c>
      <c r="S88" s="8">
        <v>199230.8</v>
      </c>
    </row>
    <row r="89" spans="1:19" ht="14.25" customHeight="1">
      <c r="A89" s="5"/>
      <c r="B89" s="14"/>
      <c r="C89" s="10"/>
      <c r="D89" s="11"/>
      <c r="E89" s="11"/>
      <c r="F89" s="11"/>
      <c r="G89" s="11"/>
      <c r="H89" s="11"/>
      <c r="I89" s="11"/>
      <c r="J89" s="11"/>
      <c r="K89" s="11"/>
      <c r="L89" s="12" t="s">
        <v>28</v>
      </c>
      <c r="M89" s="12" t="s">
        <v>23</v>
      </c>
      <c r="N89" s="8">
        <v>457076.89999999997</v>
      </c>
      <c r="O89" s="8">
        <v>457076</v>
      </c>
      <c r="P89" s="8">
        <v>523594.5</v>
      </c>
      <c r="Q89" s="8">
        <v>633130.69999999995</v>
      </c>
      <c r="R89" s="8">
        <v>578014</v>
      </c>
      <c r="S89" s="8">
        <v>596152</v>
      </c>
    </row>
    <row r="90" spans="1:19">
      <c r="A90" s="5" t="s">
        <v>36</v>
      </c>
      <c r="B90" s="14"/>
      <c r="C90" s="10"/>
      <c r="D90" s="11"/>
      <c r="E90" s="11"/>
      <c r="F90" s="11"/>
      <c r="G90" s="11"/>
      <c r="H90" s="11"/>
      <c r="I90" s="11"/>
      <c r="J90" s="11"/>
      <c r="K90" s="11"/>
      <c r="L90" s="11"/>
      <c r="M90" s="11"/>
      <c r="N90" s="8"/>
      <c r="O90" s="8"/>
      <c r="P90" s="8"/>
      <c r="Q90" s="8"/>
      <c r="R90" s="8"/>
      <c r="S90" s="8"/>
    </row>
    <row r="91" spans="1:19" ht="76.5" customHeight="1">
      <c r="A91" s="5" t="s">
        <v>37</v>
      </c>
      <c r="B91" s="6">
        <v>2002</v>
      </c>
      <c r="C91" s="10"/>
      <c r="D91" s="11"/>
      <c r="E91" s="11"/>
      <c r="F91" s="11"/>
      <c r="G91" s="11"/>
      <c r="H91" s="11"/>
      <c r="I91" s="11"/>
      <c r="J91" s="11"/>
      <c r="K91" s="11"/>
      <c r="L91" s="11"/>
      <c r="M91" s="11"/>
      <c r="N91" s="8">
        <v>0</v>
      </c>
      <c r="O91" s="8">
        <v>0</v>
      </c>
      <c r="P91" s="8">
        <v>0</v>
      </c>
      <c r="Q91" s="8">
        <v>0</v>
      </c>
      <c r="R91" s="8">
        <v>0</v>
      </c>
      <c r="S91" s="8">
        <v>0</v>
      </c>
    </row>
    <row r="92" spans="1:19" ht="28.5" customHeight="1">
      <c r="A92" s="175" t="s">
        <v>493</v>
      </c>
      <c r="B92" s="6">
        <v>2003</v>
      </c>
      <c r="C92" s="10"/>
      <c r="D92" s="11"/>
      <c r="E92" s="11"/>
      <c r="F92" s="11"/>
      <c r="G92" s="11"/>
      <c r="H92" s="11"/>
      <c r="I92" s="11"/>
      <c r="J92" s="11"/>
      <c r="K92" s="11"/>
      <c r="L92" s="11"/>
      <c r="M92" s="11"/>
      <c r="N92" s="8">
        <v>0</v>
      </c>
      <c r="O92" s="8">
        <v>0</v>
      </c>
      <c r="P92" s="8">
        <v>0</v>
      </c>
      <c r="Q92" s="8">
        <v>0</v>
      </c>
      <c r="R92" s="8">
        <v>0</v>
      </c>
      <c r="S92" s="8">
        <v>0</v>
      </c>
    </row>
    <row r="93" spans="1:19" ht="128.25" customHeight="1">
      <c r="A93" s="5" t="s">
        <v>39</v>
      </c>
      <c r="B93" s="6">
        <v>2004</v>
      </c>
      <c r="C93" s="16" t="s">
        <v>562</v>
      </c>
      <c r="D93" s="5" t="s">
        <v>563</v>
      </c>
      <c r="E93" s="5" t="s">
        <v>564</v>
      </c>
      <c r="F93" s="5" t="s">
        <v>569</v>
      </c>
      <c r="G93" s="5" t="s">
        <v>570</v>
      </c>
      <c r="H93" s="5" t="s">
        <v>571</v>
      </c>
      <c r="I93" s="5" t="s">
        <v>586</v>
      </c>
      <c r="J93" s="5" t="s">
        <v>570</v>
      </c>
      <c r="K93" s="5" t="s">
        <v>603</v>
      </c>
      <c r="L93" s="12"/>
      <c r="M93" s="12"/>
      <c r="N93" s="8">
        <v>148300.69999999998</v>
      </c>
      <c r="O93" s="213">
        <v>122984.29999999999</v>
      </c>
      <c r="P93" s="213">
        <v>126479.90000000001</v>
      </c>
      <c r="Q93" s="213">
        <v>123051.29999999999</v>
      </c>
      <c r="R93" s="213">
        <v>119970.40000000001</v>
      </c>
      <c r="S93" s="213">
        <v>136452.1</v>
      </c>
    </row>
    <row r="94" spans="1:19" ht="103.5" customHeight="1">
      <c r="A94" s="211"/>
      <c r="B94" s="212"/>
      <c r="C94" s="214"/>
      <c r="D94" s="211"/>
      <c r="E94" s="211"/>
      <c r="F94" s="211"/>
      <c r="G94" s="211"/>
      <c r="H94" s="211"/>
      <c r="I94" s="211"/>
      <c r="J94" s="211"/>
      <c r="K94" s="211"/>
      <c r="L94" s="230" t="s">
        <v>21</v>
      </c>
      <c r="M94" s="230" t="s">
        <v>29</v>
      </c>
      <c r="N94" s="213">
        <v>148300.69999999998</v>
      </c>
      <c r="O94" s="213">
        <v>122984.29999999999</v>
      </c>
      <c r="P94" s="213">
        <v>125471.8</v>
      </c>
      <c r="Q94" s="213">
        <v>118939.79999999999</v>
      </c>
      <c r="R94" s="213">
        <v>117522.6</v>
      </c>
      <c r="S94" s="213">
        <v>122096.5</v>
      </c>
    </row>
    <row r="95" spans="1:19" ht="103.5" customHeight="1">
      <c r="A95" s="211"/>
      <c r="B95" s="212"/>
      <c r="C95" s="214"/>
      <c r="D95" s="211"/>
      <c r="E95" s="211"/>
      <c r="F95" s="211"/>
      <c r="G95" s="211"/>
      <c r="H95" s="211"/>
      <c r="I95" s="211"/>
      <c r="J95" s="211"/>
      <c r="K95" s="211"/>
      <c r="L95" s="230" t="s">
        <v>24</v>
      </c>
      <c r="M95" s="230" t="s">
        <v>25</v>
      </c>
      <c r="N95" s="213">
        <v>0</v>
      </c>
      <c r="O95" s="213">
        <v>0</v>
      </c>
      <c r="P95" s="213">
        <v>1008.1</v>
      </c>
      <c r="Q95" s="213">
        <v>2530.3000000000002</v>
      </c>
      <c r="R95" s="213">
        <v>2447.8000000000002</v>
      </c>
      <c r="S95" s="213">
        <v>2447.8000000000002</v>
      </c>
    </row>
    <row r="96" spans="1:19" ht="103.5" customHeight="1">
      <c r="A96" s="211"/>
      <c r="B96" s="212"/>
      <c r="C96" s="214"/>
      <c r="D96" s="211"/>
      <c r="E96" s="211"/>
      <c r="F96" s="211"/>
      <c r="G96" s="211"/>
      <c r="H96" s="211"/>
      <c r="I96" s="211"/>
      <c r="J96" s="211"/>
      <c r="K96" s="211"/>
      <c r="L96" s="230" t="s">
        <v>24</v>
      </c>
      <c r="M96" s="230" t="s">
        <v>34</v>
      </c>
      <c r="N96" s="213">
        <v>0</v>
      </c>
      <c r="O96" s="213">
        <v>0</v>
      </c>
      <c r="P96" s="213">
        <v>0</v>
      </c>
      <c r="Q96" s="213">
        <v>1581.2</v>
      </c>
      <c r="R96" s="213">
        <v>0</v>
      </c>
      <c r="S96" s="213">
        <v>11907.8</v>
      </c>
    </row>
    <row r="97" spans="1:19" ht="329.25" customHeight="1">
      <c r="A97" s="267" t="s">
        <v>41</v>
      </c>
      <c r="B97" s="268">
        <v>2005</v>
      </c>
      <c r="C97" s="275" t="s">
        <v>521</v>
      </c>
      <c r="D97" s="275" t="s">
        <v>522</v>
      </c>
      <c r="E97" s="275" t="s">
        <v>523</v>
      </c>
      <c r="F97" s="275" t="s">
        <v>486</v>
      </c>
      <c r="G97" s="275" t="s">
        <v>487</v>
      </c>
      <c r="H97" s="275" t="s">
        <v>42</v>
      </c>
      <c r="I97" s="275" t="s">
        <v>587</v>
      </c>
      <c r="J97" s="16" t="s">
        <v>605</v>
      </c>
      <c r="K97" s="16" t="s">
        <v>604</v>
      </c>
      <c r="L97" s="12" t="s">
        <v>25</v>
      </c>
      <c r="M97" s="12" t="s">
        <v>22</v>
      </c>
      <c r="N97" s="8">
        <v>1008703.5</v>
      </c>
      <c r="O97" s="8">
        <v>965684.6</v>
      </c>
      <c r="P97" s="8">
        <v>810923.1</v>
      </c>
      <c r="Q97" s="8">
        <v>2200709.4</v>
      </c>
      <c r="R97" s="8">
        <v>1330329.7</v>
      </c>
      <c r="S97" s="8">
        <v>1080676.7</v>
      </c>
    </row>
    <row r="98" spans="1:19" ht="360" customHeight="1">
      <c r="A98" s="267"/>
      <c r="B98" s="268"/>
      <c r="C98" s="275"/>
      <c r="D98" s="275"/>
      <c r="E98" s="275"/>
      <c r="F98" s="275"/>
      <c r="G98" s="275"/>
      <c r="H98" s="275"/>
      <c r="I98" s="275"/>
      <c r="J98" s="16"/>
      <c r="K98" s="16"/>
      <c r="L98" s="12"/>
      <c r="M98" s="12"/>
      <c r="N98" s="8"/>
      <c r="O98" s="8"/>
      <c r="P98" s="8"/>
      <c r="Q98" s="8"/>
      <c r="R98" s="8"/>
      <c r="S98" s="8"/>
    </row>
    <row r="99" spans="1:19" ht="66" customHeight="1">
      <c r="A99" s="5" t="s">
        <v>43</v>
      </c>
      <c r="B99" s="6">
        <v>2006</v>
      </c>
      <c r="C99" s="17"/>
      <c r="D99" s="16"/>
      <c r="E99" s="16"/>
      <c r="F99" s="16"/>
      <c r="G99" s="16"/>
      <c r="H99" s="16"/>
      <c r="I99" s="16"/>
      <c r="J99" s="16"/>
      <c r="K99" s="16"/>
      <c r="L99" s="12"/>
      <c r="M99" s="12"/>
      <c r="N99" s="8">
        <v>0</v>
      </c>
      <c r="O99" s="8">
        <v>0</v>
      </c>
      <c r="P99" s="8">
        <v>0</v>
      </c>
      <c r="Q99" s="8">
        <v>0</v>
      </c>
      <c r="R99" s="8">
        <v>0</v>
      </c>
      <c r="S99" s="8">
        <v>0</v>
      </c>
    </row>
    <row r="100" spans="1:19" ht="409.6" customHeight="1">
      <c r="A100" s="5" t="s">
        <v>44</v>
      </c>
      <c r="B100" s="6">
        <v>2007</v>
      </c>
      <c r="C100" s="17" t="s">
        <v>45</v>
      </c>
      <c r="D100" s="16" t="s">
        <v>46</v>
      </c>
      <c r="E100" s="16" t="s">
        <v>47</v>
      </c>
      <c r="F100" s="16" t="s">
        <v>539</v>
      </c>
      <c r="G100" s="16" t="s">
        <v>531</v>
      </c>
      <c r="H100" s="16" t="s">
        <v>577</v>
      </c>
      <c r="I100" s="18" t="s">
        <v>588</v>
      </c>
      <c r="J100" s="16" t="s">
        <v>607</v>
      </c>
      <c r="K100" s="16" t="s">
        <v>606</v>
      </c>
      <c r="L100" s="12" t="s">
        <v>24</v>
      </c>
      <c r="M100" s="12" t="s">
        <v>30</v>
      </c>
      <c r="N100" s="8">
        <v>3967922.9</v>
      </c>
      <c r="O100" s="8">
        <v>3795568.3</v>
      </c>
      <c r="P100" s="8">
        <v>4694727.3</v>
      </c>
      <c r="Q100" s="8">
        <v>1891473.5</v>
      </c>
      <c r="R100" s="8">
        <v>1567733.4</v>
      </c>
      <c r="S100" s="8">
        <v>1405252.2</v>
      </c>
    </row>
    <row r="101" spans="1:19" ht="409.6" customHeight="1">
      <c r="A101" s="267" t="s">
        <v>48</v>
      </c>
      <c r="B101" s="268">
        <v>2008</v>
      </c>
      <c r="C101" s="275" t="s">
        <v>565</v>
      </c>
      <c r="D101" s="19" t="s">
        <v>566</v>
      </c>
      <c r="E101" s="275" t="s">
        <v>567</v>
      </c>
      <c r="F101" s="275" t="s">
        <v>568</v>
      </c>
      <c r="G101" s="275" t="s">
        <v>572</v>
      </c>
      <c r="H101" s="275" t="s">
        <v>573</v>
      </c>
      <c r="I101" s="275" t="s">
        <v>589</v>
      </c>
      <c r="J101" s="275" t="s">
        <v>609</v>
      </c>
      <c r="K101" s="275" t="s">
        <v>608</v>
      </c>
      <c r="L101" s="20"/>
      <c r="M101" s="11"/>
      <c r="N101" s="8">
        <v>489000</v>
      </c>
      <c r="O101" s="8">
        <v>465382</v>
      </c>
      <c r="P101" s="8">
        <v>686626.5</v>
      </c>
      <c r="Q101" s="8">
        <v>731353.9</v>
      </c>
      <c r="R101" s="8">
        <v>462870.3</v>
      </c>
      <c r="S101" s="8">
        <v>477870.3</v>
      </c>
    </row>
    <row r="102" spans="1:19" ht="125.25" customHeight="1">
      <c r="A102" s="267"/>
      <c r="B102" s="268"/>
      <c r="C102" s="275"/>
      <c r="D102" s="21"/>
      <c r="E102" s="275"/>
      <c r="F102" s="275"/>
      <c r="G102" s="275"/>
      <c r="H102" s="275"/>
      <c r="I102" s="275"/>
      <c r="J102" s="275"/>
      <c r="K102" s="275"/>
      <c r="L102" s="12" t="s">
        <v>25</v>
      </c>
      <c r="M102" s="12" t="s">
        <v>21</v>
      </c>
      <c r="N102" s="8">
        <v>489000</v>
      </c>
      <c r="O102" s="8">
        <v>465382</v>
      </c>
      <c r="P102" s="8">
        <v>670313.9</v>
      </c>
      <c r="Q102" s="8">
        <v>731353.9</v>
      </c>
      <c r="R102" s="8">
        <v>462870.3</v>
      </c>
      <c r="S102" s="8">
        <v>477870.3</v>
      </c>
    </row>
    <row r="103" spans="1:19" ht="115.5" customHeight="1">
      <c r="A103" s="267"/>
      <c r="B103" s="268"/>
      <c r="C103" s="275"/>
      <c r="D103" s="22"/>
      <c r="E103" s="275"/>
      <c r="F103" s="275"/>
      <c r="G103" s="275"/>
      <c r="H103" s="275"/>
      <c r="I103" s="275"/>
      <c r="J103" s="275"/>
      <c r="K103" s="275"/>
      <c r="L103" s="12" t="s">
        <v>25</v>
      </c>
      <c r="M103" s="12" t="s">
        <v>25</v>
      </c>
      <c r="N103" s="8">
        <v>0</v>
      </c>
      <c r="O103" s="8">
        <v>0</v>
      </c>
      <c r="P103" s="8">
        <v>16312.6</v>
      </c>
      <c r="Q103" s="8">
        <v>0</v>
      </c>
      <c r="R103" s="8">
        <v>0</v>
      </c>
      <c r="S103" s="8">
        <v>0</v>
      </c>
    </row>
    <row r="104" spans="1:19" ht="278.25" customHeight="1">
      <c r="A104" s="267" t="s">
        <v>49</v>
      </c>
      <c r="B104" s="268">
        <v>2009</v>
      </c>
      <c r="C104" s="267" t="s">
        <v>50</v>
      </c>
      <c r="D104" s="267" t="s">
        <v>51</v>
      </c>
      <c r="E104" s="267" t="s">
        <v>52</v>
      </c>
      <c r="F104" s="267" t="s">
        <v>518</v>
      </c>
      <c r="G104" s="267" t="s">
        <v>519</v>
      </c>
      <c r="H104" s="267" t="s">
        <v>520</v>
      </c>
      <c r="I104" s="276" t="s">
        <v>590</v>
      </c>
      <c r="J104" s="267" t="s">
        <v>611</v>
      </c>
      <c r="K104" s="267" t="s">
        <v>610</v>
      </c>
      <c r="L104" s="12"/>
      <c r="M104" s="12"/>
      <c r="N104" s="8">
        <v>1508655.1</v>
      </c>
      <c r="O104" s="8">
        <v>1485881.3</v>
      </c>
      <c r="P104" s="8">
        <v>3006589.8</v>
      </c>
      <c r="Q104" s="8">
        <v>2035869.4</v>
      </c>
      <c r="R104" s="8">
        <v>1948072.2</v>
      </c>
      <c r="S104" s="8">
        <v>1948072.2</v>
      </c>
    </row>
    <row r="105" spans="1:19" ht="39.75" customHeight="1">
      <c r="A105" s="267"/>
      <c r="B105" s="268"/>
      <c r="C105" s="267"/>
      <c r="D105" s="267"/>
      <c r="E105" s="267"/>
      <c r="F105" s="267"/>
      <c r="G105" s="267"/>
      <c r="H105" s="267"/>
      <c r="I105" s="267"/>
      <c r="J105" s="267"/>
      <c r="K105" s="267"/>
      <c r="L105" s="12" t="s">
        <v>21</v>
      </c>
      <c r="M105" s="12" t="s">
        <v>29</v>
      </c>
      <c r="N105" s="8">
        <v>0</v>
      </c>
      <c r="O105" s="8">
        <v>0</v>
      </c>
      <c r="P105" s="8">
        <v>0</v>
      </c>
      <c r="Q105" s="8">
        <v>0</v>
      </c>
      <c r="R105" s="8">
        <v>0</v>
      </c>
      <c r="S105" s="8">
        <v>0</v>
      </c>
    </row>
    <row r="106" spans="1:19" ht="405.75" customHeight="1">
      <c r="A106" s="267"/>
      <c r="B106" s="268"/>
      <c r="C106" s="267"/>
      <c r="D106" s="267"/>
      <c r="E106" s="267"/>
      <c r="F106" s="267"/>
      <c r="G106" s="267"/>
      <c r="H106" s="267"/>
      <c r="I106" s="267"/>
      <c r="J106" s="267"/>
      <c r="K106" s="267"/>
      <c r="L106" s="12" t="s">
        <v>24</v>
      </c>
      <c r="M106" s="12" t="s">
        <v>33</v>
      </c>
      <c r="N106" s="8">
        <v>1508655.1</v>
      </c>
      <c r="O106" s="8">
        <v>1485881.3</v>
      </c>
      <c r="P106" s="8">
        <v>3006589.8</v>
      </c>
      <c r="Q106" s="8">
        <v>2035869.4</v>
      </c>
      <c r="R106" s="8">
        <v>1948072.2</v>
      </c>
      <c r="S106" s="8">
        <v>1948072.2</v>
      </c>
    </row>
    <row r="107" spans="1:19" ht="185.25" customHeight="1">
      <c r="A107" s="267" t="s">
        <v>53</v>
      </c>
      <c r="B107" s="268">
        <v>2010</v>
      </c>
      <c r="C107" s="23" t="s">
        <v>54</v>
      </c>
      <c r="D107" s="23" t="s">
        <v>55</v>
      </c>
      <c r="E107" s="23" t="s">
        <v>56</v>
      </c>
      <c r="F107" s="23" t="s">
        <v>57</v>
      </c>
      <c r="G107" s="23" t="s">
        <v>58</v>
      </c>
      <c r="H107" s="23" t="s">
        <v>59</v>
      </c>
      <c r="I107" s="233" t="s">
        <v>591</v>
      </c>
      <c r="J107" s="23" t="s">
        <v>613</v>
      </c>
      <c r="K107" s="23" t="s">
        <v>612</v>
      </c>
      <c r="L107" s="11"/>
      <c r="M107" s="11"/>
      <c r="N107" s="8">
        <v>36866.300000000003</v>
      </c>
      <c r="O107" s="8">
        <v>36493.5</v>
      </c>
      <c r="P107" s="8">
        <v>37992.199999999997</v>
      </c>
      <c r="Q107" s="8">
        <v>73955.899999999994</v>
      </c>
      <c r="R107" s="8">
        <v>56779.199999999997</v>
      </c>
      <c r="S107" s="8">
        <v>56779.3</v>
      </c>
    </row>
    <row r="108" spans="1:19" ht="112.5">
      <c r="A108" s="267"/>
      <c r="B108" s="268"/>
      <c r="C108" s="24"/>
      <c r="D108" s="24"/>
      <c r="E108" s="24"/>
      <c r="F108" s="24"/>
      <c r="G108" s="24"/>
      <c r="H108" s="24"/>
      <c r="I108" s="234" t="s">
        <v>614</v>
      </c>
      <c r="J108" s="24"/>
      <c r="K108" s="24"/>
      <c r="L108" s="12" t="s">
        <v>21</v>
      </c>
      <c r="M108" s="12" t="s">
        <v>29</v>
      </c>
      <c r="N108" s="8">
        <v>729.9</v>
      </c>
      <c r="O108" s="8">
        <v>729.9</v>
      </c>
      <c r="P108" s="8">
        <v>0</v>
      </c>
      <c r="Q108" s="8">
        <v>0</v>
      </c>
      <c r="R108" s="8">
        <v>0</v>
      </c>
      <c r="S108" s="8">
        <v>0</v>
      </c>
    </row>
    <row r="109" spans="1:19">
      <c r="A109" s="267"/>
      <c r="B109" s="268"/>
      <c r="C109" s="24"/>
      <c r="D109" s="24"/>
      <c r="E109" s="24"/>
      <c r="F109" s="24"/>
      <c r="G109" s="24"/>
      <c r="H109" s="24"/>
      <c r="I109" s="24"/>
      <c r="J109" s="24"/>
      <c r="K109" s="24"/>
      <c r="L109" s="12" t="s">
        <v>23</v>
      </c>
      <c r="M109" s="12" t="s">
        <v>32</v>
      </c>
      <c r="N109" s="8">
        <v>0</v>
      </c>
      <c r="O109" s="8">
        <v>0</v>
      </c>
      <c r="P109" s="8">
        <v>37992.199999999997</v>
      </c>
      <c r="Q109" s="8">
        <v>73955.899999999994</v>
      </c>
      <c r="R109" s="8">
        <v>56779.199999999997</v>
      </c>
      <c r="S109" s="8">
        <v>56779.3</v>
      </c>
    </row>
    <row r="110" spans="1:19">
      <c r="A110" s="267"/>
      <c r="B110" s="268"/>
      <c r="C110" s="24"/>
      <c r="D110" s="24"/>
      <c r="E110" s="24"/>
      <c r="F110" s="24"/>
      <c r="G110" s="24"/>
      <c r="H110" s="24"/>
      <c r="I110" s="24"/>
      <c r="J110" s="24"/>
      <c r="K110" s="24"/>
      <c r="L110" s="12" t="s">
        <v>24</v>
      </c>
      <c r="M110" s="12" t="s">
        <v>34</v>
      </c>
      <c r="N110" s="8">
        <v>36136.400000000001</v>
      </c>
      <c r="O110" s="8">
        <v>35763.599999999999</v>
      </c>
      <c r="P110" s="8">
        <v>0</v>
      </c>
      <c r="Q110" s="8">
        <v>0</v>
      </c>
      <c r="R110" s="8">
        <v>0</v>
      </c>
      <c r="S110" s="8">
        <v>0</v>
      </c>
    </row>
    <row r="111" spans="1:19">
      <c r="A111" s="267"/>
      <c r="B111" s="268"/>
      <c r="C111" s="25"/>
      <c r="D111" s="25"/>
      <c r="E111" s="25"/>
      <c r="F111" s="25"/>
      <c r="G111" s="25"/>
      <c r="H111" s="25"/>
      <c r="I111" s="25"/>
      <c r="J111" s="25"/>
      <c r="K111" s="25"/>
      <c r="L111" s="12" t="s">
        <v>27</v>
      </c>
      <c r="M111" s="12" t="s">
        <v>30</v>
      </c>
      <c r="N111" s="8">
        <v>0</v>
      </c>
      <c r="O111" s="8">
        <v>0</v>
      </c>
      <c r="P111" s="8">
        <v>0</v>
      </c>
      <c r="Q111" s="8">
        <v>0</v>
      </c>
      <c r="R111" s="8">
        <v>0</v>
      </c>
      <c r="S111" s="8">
        <v>0</v>
      </c>
    </row>
    <row r="112" spans="1:19" ht="124.5" customHeight="1">
      <c r="A112" s="5" t="s">
        <v>60</v>
      </c>
      <c r="B112" s="6">
        <v>2011</v>
      </c>
      <c r="C112" s="5"/>
      <c r="D112" s="5"/>
      <c r="E112" s="5"/>
      <c r="F112" s="5"/>
      <c r="G112" s="5"/>
      <c r="H112" s="5"/>
      <c r="I112" s="5"/>
      <c r="J112" s="5"/>
      <c r="K112" s="5"/>
      <c r="L112" s="11"/>
      <c r="M112" s="11"/>
      <c r="N112" s="8">
        <v>0</v>
      </c>
      <c r="O112" s="8">
        <v>0</v>
      </c>
      <c r="P112" s="8">
        <v>0</v>
      </c>
      <c r="Q112" s="8">
        <v>0</v>
      </c>
      <c r="R112" s="8">
        <v>0</v>
      </c>
      <c r="S112" s="8">
        <v>0</v>
      </c>
    </row>
    <row r="113" spans="1:19" ht="224.25" customHeight="1">
      <c r="A113" s="267" t="s">
        <v>61</v>
      </c>
      <c r="B113" s="268">
        <v>2012</v>
      </c>
      <c r="C113" s="23" t="s">
        <v>62</v>
      </c>
      <c r="D113" s="23" t="s">
        <v>63</v>
      </c>
      <c r="E113" s="23" t="s">
        <v>64</v>
      </c>
      <c r="F113" s="23" t="s">
        <v>65</v>
      </c>
      <c r="G113" s="23" t="s">
        <v>66</v>
      </c>
      <c r="H113" s="23" t="s">
        <v>67</v>
      </c>
      <c r="I113" s="261" t="s">
        <v>560</v>
      </c>
      <c r="J113" s="23" t="s">
        <v>561</v>
      </c>
      <c r="K113" s="23" t="s">
        <v>602</v>
      </c>
      <c r="L113" s="11"/>
      <c r="M113" s="11"/>
      <c r="N113" s="8">
        <v>20931.600000000002</v>
      </c>
      <c r="O113" s="8">
        <v>19349.2</v>
      </c>
      <c r="P113" s="8">
        <v>57201.8</v>
      </c>
      <c r="Q113" s="8">
        <v>17816.099999999999</v>
      </c>
      <c r="R113" s="8">
        <v>17816.099999999999</v>
      </c>
      <c r="S113" s="8">
        <v>17816.099999999999</v>
      </c>
    </row>
    <row r="114" spans="1:19" ht="16.5" customHeight="1">
      <c r="A114" s="267"/>
      <c r="B114" s="268"/>
      <c r="C114" s="24"/>
      <c r="D114" s="24"/>
      <c r="E114" s="24"/>
      <c r="F114" s="24"/>
      <c r="G114" s="24"/>
      <c r="H114" s="24"/>
      <c r="I114" s="261"/>
      <c r="J114" s="24"/>
      <c r="K114" s="24"/>
      <c r="L114" s="12" t="s">
        <v>21</v>
      </c>
      <c r="M114" s="12" t="s">
        <v>28</v>
      </c>
      <c r="N114" s="8">
        <v>0</v>
      </c>
      <c r="O114" s="8">
        <v>0</v>
      </c>
      <c r="P114" s="8">
        <v>0</v>
      </c>
      <c r="Q114" s="8">
        <v>0</v>
      </c>
      <c r="R114" s="8">
        <v>0</v>
      </c>
      <c r="S114" s="8">
        <v>0</v>
      </c>
    </row>
    <row r="115" spans="1:19">
      <c r="A115" s="267"/>
      <c r="B115" s="268"/>
      <c r="C115" s="24"/>
      <c r="D115" s="24"/>
      <c r="E115" s="24"/>
      <c r="F115" s="24"/>
      <c r="G115" s="24"/>
      <c r="H115" s="24"/>
      <c r="I115" s="261"/>
      <c r="J115" s="24"/>
      <c r="K115" s="24"/>
      <c r="L115" s="12" t="s">
        <v>21</v>
      </c>
      <c r="M115" s="12" t="s">
        <v>29</v>
      </c>
      <c r="N115" s="8">
        <v>3329.5</v>
      </c>
      <c r="O115" s="8">
        <v>3232.6</v>
      </c>
      <c r="P115" s="8">
        <v>776.9</v>
      </c>
      <c r="Q115" s="8">
        <v>0</v>
      </c>
      <c r="R115" s="8">
        <v>0</v>
      </c>
      <c r="S115" s="8">
        <v>0</v>
      </c>
    </row>
    <row r="116" spans="1:19">
      <c r="A116" s="267"/>
      <c r="B116" s="268"/>
      <c r="C116" s="24"/>
      <c r="D116" s="24"/>
      <c r="E116" s="24"/>
      <c r="F116" s="24"/>
      <c r="G116" s="24"/>
      <c r="H116" s="24"/>
      <c r="I116" s="261"/>
      <c r="J116" s="24"/>
      <c r="K116" s="24"/>
      <c r="L116" s="12" t="s">
        <v>23</v>
      </c>
      <c r="M116" s="12" t="s">
        <v>30</v>
      </c>
      <c r="N116" s="8">
        <v>0</v>
      </c>
      <c r="O116" s="8">
        <v>0</v>
      </c>
      <c r="P116" s="8">
        <v>0</v>
      </c>
      <c r="Q116" s="8">
        <v>0</v>
      </c>
      <c r="R116" s="8">
        <v>0</v>
      </c>
      <c r="S116" s="8">
        <v>0</v>
      </c>
    </row>
    <row r="117" spans="1:19">
      <c r="A117" s="267"/>
      <c r="B117" s="268"/>
      <c r="C117" s="24"/>
      <c r="D117" s="24"/>
      <c r="E117" s="24"/>
      <c r="F117" s="24"/>
      <c r="G117" s="24"/>
      <c r="H117" s="24"/>
      <c r="I117" s="261"/>
      <c r="J117" s="24"/>
      <c r="K117" s="24"/>
      <c r="L117" s="12" t="s">
        <v>23</v>
      </c>
      <c r="M117" s="12" t="s">
        <v>31</v>
      </c>
      <c r="N117" s="8">
        <v>5904.7</v>
      </c>
      <c r="O117" s="8">
        <v>5684.7</v>
      </c>
      <c r="P117" s="8">
        <v>5582.0999999999995</v>
      </c>
      <c r="Q117" s="8">
        <v>17816.099999999999</v>
      </c>
      <c r="R117" s="8">
        <v>17816.099999999999</v>
      </c>
      <c r="S117" s="8">
        <v>17816.099999999999</v>
      </c>
    </row>
    <row r="118" spans="1:19">
      <c r="A118" s="267"/>
      <c r="B118" s="268"/>
      <c r="C118" s="24"/>
      <c r="D118" s="24"/>
      <c r="E118" s="24"/>
      <c r="F118" s="24"/>
      <c r="G118" s="24"/>
      <c r="H118" s="24"/>
      <c r="I118" s="261"/>
      <c r="J118" s="24"/>
      <c r="K118" s="24"/>
      <c r="L118" s="12" t="s">
        <v>24</v>
      </c>
      <c r="M118" s="12" t="s">
        <v>33</v>
      </c>
      <c r="N118" s="8">
        <v>0</v>
      </c>
      <c r="O118" s="8">
        <v>0</v>
      </c>
      <c r="P118" s="8">
        <v>0</v>
      </c>
      <c r="Q118" s="8">
        <v>0</v>
      </c>
      <c r="R118" s="8">
        <v>0</v>
      </c>
      <c r="S118" s="8">
        <v>0</v>
      </c>
    </row>
    <row r="119" spans="1:19">
      <c r="A119" s="267"/>
      <c r="B119" s="268"/>
      <c r="C119" s="24"/>
      <c r="D119" s="24"/>
      <c r="E119" s="24"/>
      <c r="F119" s="24"/>
      <c r="G119" s="24"/>
      <c r="H119" s="24"/>
      <c r="I119" s="261"/>
      <c r="J119" s="24"/>
      <c r="K119" s="24"/>
      <c r="L119" s="12" t="s">
        <v>24</v>
      </c>
      <c r="M119" s="12" t="s">
        <v>30</v>
      </c>
      <c r="N119" s="8">
        <v>3820.1</v>
      </c>
      <c r="O119" s="8">
        <v>3820.1</v>
      </c>
      <c r="P119" s="8">
        <v>28599.200000000001</v>
      </c>
      <c r="Q119" s="8">
        <v>0</v>
      </c>
      <c r="R119" s="8">
        <v>0</v>
      </c>
      <c r="S119" s="8">
        <v>0</v>
      </c>
    </row>
    <row r="120" spans="1:19">
      <c r="A120" s="267"/>
      <c r="B120" s="268"/>
      <c r="C120" s="24"/>
      <c r="D120" s="24"/>
      <c r="E120" s="24"/>
      <c r="F120" s="24"/>
      <c r="G120" s="24"/>
      <c r="H120" s="24"/>
      <c r="I120" s="261"/>
      <c r="J120" s="24"/>
      <c r="K120" s="24"/>
      <c r="L120" s="12" t="s">
        <v>25</v>
      </c>
      <c r="M120" s="12" t="s">
        <v>21</v>
      </c>
      <c r="N120" s="8">
        <v>4766.8</v>
      </c>
      <c r="O120" s="8">
        <v>3501.3</v>
      </c>
      <c r="P120" s="8">
        <v>13682.4</v>
      </c>
      <c r="Q120" s="8">
        <v>0</v>
      </c>
      <c r="R120" s="8">
        <v>0</v>
      </c>
      <c r="S120" s="8">
        <v>0</v>
      </c>
    </row>
    <row r="121" spans="1:19">
      <c r="A121" s="267"/>
      <c r="B121" s="268"/>
      <c r="C121" s="24"/>
      <c r="D121" s="24"/>
      <c r="E121" s="24"/>
      <c r="F121" s="24"/>
      <c r="G121" s="24"/>
      <c r="H121" s="24"/>
      <c r="I121" s="261"/>
      <c r="J121" s="24"/>
      <c r="K121" s="24"/>
      <c r="L121" s="12" t="s">
        <v>25</v>
      </c>
      <c r="M121" s="12" t="s">
        <v>22</v>
      </c>
      <c r="N121" s="8">
        <v>3110.5</v>
      </c>
      <c r="O121" s="8">
        <v>3110.5</v>
      </c>
      <c r="P121" s="8">
        <v>8561.2000000000007</v>
      </c>
      <c r="Q121" s="8">
        <v>0</v>
      </c>
      <c r="R121" s="8">
        <v>0</v>
      </c>
      <c r="S121" s="8">
        <v>0</v>
      </c>
    </row>
    <row r="122" spans="1:19">
      <c r="A122" s="267"/>
      <c r="B122" s="268"/>
      <c r="C122" s="24"/>
      <c r="D122" s="24"/>
      <c r="E122" s="24"/>
      <c r="F122" s="24"/>
      <c r="G122" s="24"/>
      <c r="H122" s="24"/>
      <c r="I122" s="261"/>
      <c r="J122" s="24"/>
      <c r="K122" s="24"/>
      <c r="L122" s="12" t="s">
        <v>25</v>
      </c>
      <c r="M122" s="12" t="s">
        <v>23</v>
      </c>
      <c r="N122" s="8">
        <v>0</v>
      </c>
      <c r="O122" s="8">
        <v>0</v>
      </c>
      <c r="P122" s="8">
        <v>0</v>
      </c>
      <c r="Q122" s="8">
        <v>0</v>
      </c>
      <c r="R122" s="8">
        <v>0</v>
      </c>
      <c r="S122" s="8">
        <v>0</v>
      </c>
    </row>
    <row r="123" spans="1:19">
      <c r="A123" s="267"/>
      <c r="B123" s="268"/>
      <c r="C123" s="24"/>
      <c r="D123" s="24"/>
      <c r="E123" s="24"/>
      <c r="F123" s="24"/>
      <c r="G123" s="24"/>
      <c r="H123" s="24"/>
      <c r="I123" s="261"/>
      <c r="J123" s="24"/>
      <c r="K123" s="24"/>
      <c r="L123" s="12" t="s">
        <v>26</v>
      </c>
      <c r="M123" s="12" t="s">
        <v>22</v>
      </c>
      <c r="N123" s="8">
        <v>0</v>
      </c>
      <c r="O123" s="8">
        <v>0</v>
      </c>
      <c r="P123" s="8">
        <v>0</v>
      </c>
      <c r="Q123" s="8">
        <v>0</v>
      </c>
      <c r="R123" s="8">
        <v>0</v>
      </c>
      <c r="S123" s="8">
        <v>0</v>
      </c>
    </row>
    <row r="124" spans="1:19">
      <c r="A124" s="267"/>
      <c r="B124" s="268"/>
      <c r="C124" s="24"/>
      <c r="D124" s="24"/>
      <c r="E124" s="24"/>
      <c r="F124" s="24"/>
      <c r="G124" s="24"/>
      <c r="H124" s="24"/>
      <c r="I124" s="261"/>
      <c r="J124" s="24"/>
      <c r="K124" s="24"/>
      <c r="L124" s="12" t="s">
        <v>26</v>
      </c>
      <c r="M124" s="12" t="s">
        <v>23</v>
      </c>
      <c r="N124" s="8">
        <v>0</v>
      </c>
      <c r="O124" s="8">
        <v>0</v>
      </c>
      <c r="P124" s="8">
        <v>0</v>
      </c>
      <c r="Q124" s="8">
        <v>0</v>
      </c>
      <c r="R124" s="8">
        <v>0</v>
      </c>
      <c r="S124" s="8">
        <v>0</v>
      </c>
    </row>
    <row r="125" spans="1:19">
      <c r="A125" s="267"/>
      <c r="B125" s="268"/>
      <c r="C125" s="24"/>
      <c r="D125" s="24"/>
      <c r="E125" s="24"/>
      <c r="F125" s="24"/>
      <c r="G125" s="24"/>
      <c r="H125" s="24"/>
      <c r="I125" s="261"/>
      <c r="J125" s="24"/>
      <c r="K125" s="24"/>
      <c r="L125" s="12" t="s">
        <v>26</v>
      </c>
      <c r="M125" s="12" t="s">
        <v>25</v>
      </c>
      <c r="N125" s="8">
        <v>0</v>
      </c>
      <c r="O125" s="8">
        <v>0</v>
      </c>
      <c r="P125" s="8">
        <v>0</v>
      </c>
      <c r="Q125" s="8">
        <v>0</v>
      </c>
      <c r="R125" s="8">
        <v>0</v>
      </c>
      <c r="S125" s="8">
        <v>0</v>
      </c>
    </row>
    <row r="126" spans="1:19">
      <c r="A126" s="267"/>
      <c r="B126" s="268"/>
      <c r="C126" s="24"/>
      <c r="D126" s="24"/>
      <c r="E126" s="24"/>
      <c r="F126" s="24"/>
      <c r="G126" s="24"/>
      <c r="H126" s="24"/>
      <c r="I126" s="261"/>
      <c r="J126" s="24"/>
      <c r="K126" s="24"/>
      <c r="L126" s="12" t="s">
        <v>27</v>
      </c>
      <c r="M126" s="12" t="s">
        <v>22</v>
      </c>
      <c r="N126" s="8">
        <v>0</v>
      </c>
      <c r="O126" s="8">
        <v>0</v>
      </c>
      <c r="P126" s="8">
        <v>0</v>
      </c>
      <c r="Q126" s="8">
        <v>0</v>
      </c>
      <c r="R126" s="8">
        <v>0</v>
      </c>
      <c r="S126" s="8">
        <v>0</v>
      </c>
    </row>
    <row r="127" spans="1:19" ht="20.25" customHeight="1">
      <c r="A127" s="267"/>
      <c r="B127" s="268"/>
      <c r="C127" s="24"/>
      <c r="D127" s="24"/>
      <c r="E127" s="24"/>
      <c r="F127" s="24"/>
      <c r="G127" s="24"/>
      <c r="H127" s="24"/>
      <c r="I127" s="24"/>
      <c r="J127" s="24"/>
      <c r="K127" s="24"/>
      <c r="L127" s="12" t="s">
        <v>27</v>
      </c>
      <c r="M127" s="12" t="s">
        <v>27</v>
      </c>
      <c r="N127" s="8">
        <v>0</v>
      </c>
      <c r="O127" s="8">
        <v>0</v>
      </c>
      <c r="P127" s="8">
        <v>0</v>
      </c>
      <c r="Q127" s="8">
        <v>0</v>
      </c>
      <c r="R127" s="8">
        <v>0</v>
      </c>
      <c r="S127" s="8">
        <v>0</v>
      </c>
    </row>
    <row r="128" spans="1:19">
      <c r="A128" s="267"/>
      <c r="B128" s="268"/>
      <c r="C128" s="25"/>
      <c r="D128" s="25"/>
      <c r="E128" s="25"/>
      <c r="F128" s="25"/>
      <c r="G128" s="25"/>
      <c r="H128" s="25"/>
      <c r="I128" s="25"/>
      <c r="J128" s="25"/>
      <c r="K128" s="25"/>
      <c r="L128" s="12" t="s">
        <v>33</v>
      </c>
      <c r="M128" s="12" t="s">
        <v>21</v>
      </c>
      <c r="N128" s="8">
        <v>0</v>
      </c>
      <c r="O128" s="8">
        <v>0</v>
      </c>
      <c r="P128" s="8">
        <v>0</v>
      </c>
      <c r="Q128" s="8">
        <v>0</v>
      </c>
      <c r="R128" s="8">
        <v>0</v>
      </c>
      <c r="S128" s="8">
        <v>0</v>
      </c>
    </row>
    <row r="129" spans="1:19" ht="141.75" customHeight="1">
      <c r="A129" s="261" t="s">
        <v>68</v>
      </c>
      <c r="B129" s="263">
        <v>2013</v>
      </c>
      <c r="C129" s="259" t="s">
        <v>479</v>
      </c>
      <c r="D129" s="259" t="s">
        <v>480</v>
      </c>
      <c r="E129" s="259" t="s">
        <v>481</v>
      </c>
      <c r="F129" s="259" t="s">
        <v>57</v>
      </c>
      <c r="G129" s="278" t="s">
        <v>58</v>
      </c>
      <c r="H129" s="259" t="s">
        <v>59</v>
      </c>
      <c r="I129" s="259" t="s">
        <v>482</v>
      </c>
      <c r="J129" s="257" t="s">
        <v>506</v>
      </c>
      <c r="K129" s="259" t="s">
        <v>507</v>
      </c>
      <c r="L129" s="11"/>
      <c r="M129" s="11"/>
      <c r="N129" s="8">
        <v>4730</v>
      </c>
      <c r="O129" s="129">
        <v>4702.8999999999996</v>
      </c>
      <c r="P129" s="129">
        <v>6810.1</v>
      </c>
      <c r="Q129" s="129">
        <v>7593.6</v>
      </c>
      <c r="R129" s="129">
        <v>3640.8</v>
      </c>
      <c r="S129" s="129">
        <v>3640.8</v>
      </c>
    </row>
    <row r="130" spans="1:19" ht="15" customHeight="1">
      <c r="A130" s="262"/>
      <c r="B130" s="264"/>
      <c r="C130" s="260"/>
      <c r="D130" s="260"/>
      <c r="E130" s="260"/>
      <c r="F130" s="260"/>
      <c r="G130" s="279"/>
      <c r="H130" s="260"/>
      <c r="I130" s="260"/>
      <c r="J130" s="258"/>
      <c r="K130" s="260"/>
      <c r="L130" s="130" t="s">
        <v>23</v>
      </c>
      <c r="M130" s="130" t="s">
        <v>32</v>
      </c>
      <c r="N130" s="129">
        <v>4730</v>
      </c>
      <c r="O130" s="129">
        <v>4702.8999999999996</v>
      </c>
      <c r="P130" s="129">
        <v>6810.1</v>
      </c>
      <c r="Q130" s="129">
        <v>7593.6</v>
      </c>
      <c r="R130" s="129">
        <v>3640.8</v>
      </c>
      <c r="S130" s="129">
        <v>3640.8</v>
      </c>
    </row>
    <row r="131" spans="1:19" ht="51.75" customHeight="1">
      <c r="A131" s="5" t="s">
        <v>69</v>
      </c>
      <c r="B131" s="6">
        <v>2014</v>
      </c>
      <c r="C131" s="9"/>
      <c r="D131" s="26"/>
      <c r="E131" s="26"/>
      <c r="F131" s="26"/>
      <c r="G131" s="26"/>
      <c r="H131" s="26"/>
      <c r="I131" s="26"/>
      <c r="J131" s="26"/>
      <c r="K131" s="26"/>
      <c r="L131" s="11"/>
      <c r="M131" s="11"/>
      <c r="N131" s="8">
        <v>0</v>
      </c>
      <c r="O131" s="8">
        <v>0</v>
      </c>
      <c r="P131" s="8">
        <v>0</v>
      </c>
      <c r="Q131" s="8">
        <v>0</v>
      </c>
      <c r="R131" s="8">
        <v>0</v>
      </c>
      <c r="S131" s="8">
        <v>0</v>
      </c>
    </row>
    <row r="132" spans="1:19" ht="64.5" customHeight="1">
      <c r="A132" s="5" t="s">
        <v>70</v>
      </c>
      <c r="B132" s="6">
        <v>2015</v>
      </c>
      <c r="C132" s="9"/>
      <c r="D132" s="26"/>
      <c r="E132" s="26"/>
      <c r="F132" s="26"/>
      <c r="G132" s="26"/>
      <c r="H132" s="26"/>
      <c r="I132" s="26"/>
      <c r="J132" s="26"/>
      <c r="K132" s="26"/>
      <c r="L132" s="11"/>
      <c r="M132" s="11"/>
      <c r="N132" s="8">
        <v>0</v>
      </c>
      <c r="O132" s="8">
        <v>0</v>
      </c>
      <c r="P132" s="8">
        <v>0</v>
      </c>
      <c r="Q132" s="8">
        <v>0</v>
      </c>
      <c r="R132" s="8">
        <v>0</v>
      </c>
      <c r="S132" s="8">
        <v>0</v>
      </c>
    </row>
    <row r="133" spans="1:19" ht="64.5" customHeight="1">
      <c r="A133" s="5" t="s">
        <v>71</v>
      </c>
      <c r="B133" s="6">
        <v>2016</v>
      </c>
      <c r="C133" s="5" t="s">
        <v>72</v>
      </c>
      <c r="D133" s="5" t="s">
        <v>73</v>
      </c>
      <c r="E133" s="5" t="s">
        <v>74</v>
      </c>
      <c r="F133" s="5" t="s">
        <v>75</v>
      </c>
      <c r="G133" s="5" t="s">
        <v>58</v>
      </c>
      <c r="H133" s="5" t="s">
        <v>76</v>
      </c>
      <c r="I133" s="5" t="s">
        <v>77</v>
      </c>
      <c r="J133" s="5" t="s">
        <v>78</v>
      </c>
      <c r="K133" s="5" t="s">
        <v>79</v>
      </c>
      <c r="L133" s="12" t="s">
        <v>23</v>
      </c>
      <c r="M133" s="12" t="s">
        <v>31</v>
      </c>
      <c r="N133" s="8">
        <v>399</v>
      </c>
      <c r="O133" s="8">
        <v>399</v>
      </c>
      <c r="P133" s="8">
        <v>0</v>
      </c>
      <c r="Q133" s="8">
        <v>0</v>
      </c>
      <c r="R133" s="8">
        <v>0</v>
      </c>
      <c r="S133" s="8">
        <v>0</v>
      </c>
    </row>
    <row r="134" spans="1:19" ht="70.5" customHeight="1">
      <c r="A134" s="267" t="s">
        <v>80</v>
      </c>
      <c r="B134" s="268">
        <v>2017</v>
      </c>
      <c r="C134" s="267" t="s">
        <v>579</v>
      </c>
      <c r="D134" s="267" t="s">
        <v>580</v>
      </c>
      <c r="E134" s="267" t="s">
        <v>581</v>
      </c>
      <c r="F134" s="267" t="s">
        <v>578</v>
      </c>
      <c r="G134" s="277" t="s">
        <v>485</v>
      </c>
      <c r="H134" s="267" t="s">
        <v>582</v>
      </c>
      <c r="I134" s="267" t="s">
        <v>592</v>
      </c>
      <c r="J134" s="267" t="s">
        <v>527</v>
      </c>
      <c r="K134" s="267" t="s">
        <v>616</v>
      </c>
      <c r="L134" s="12"/>
      <c r="M134" s="12"/>
      <c r="N134" s="8">
        <v>7575.4</v>
      </c>
      <c r="O134" s="8">
        <v>2790.4</v>
      </c>
      <c r="P134" s="8">
        <v>16456.5</v>
      </c>
      <c r="Q134" s="8">
        <v>72406.5</v>
      </c>
      <c r="R134" s="8">
        <v>38888.199999999997</v>
      </c>
      <c r="S134" s="8">
        <v>39030.699999999997</v>
      </c>
    </row>
    <row r="135" spans="1:19" ht="18.75" customHeight="1">
      <c r="A135" s="267"/>
      <c r="B135" s="268"/>
      <c r="C135" s="267"/>
      <c r="D135" s="267"/>
      <c r="E135" s="267"/>
      <c r="F135" s="277"/>
      <c r="G135" s="277"/>
      <c r="H135" s="267"/>
      <c r="I135" s="267"/>
      <c r="J135" s="267"/>
      <c r="K135" s="267"/>
      <c r="L135" s="12" t="s">
        <v>26</v>
      </c>
      <c r="M135" s="12" t="s">
        <v>23</v>
      </c>
      <c r="N135" s="8">
        <v>7575.4</v>
      </c>
      <c r="O135" s="8">
        <v>2790.4</v>
      </c>
      <c r="P135" s="8">
        <v>8990</v>
      </c>
      <c r="Q135" s="8">
        <v>67550.899999999994</v>
      </c>
      <c r="R135" s="8">
        <v>38888.199999999997</v>
      </c>
      <c r="S135" s="8">
        <v>39030.699999999997</v>
      </c>
    </row>
    <row r="136" spans="1:19" ht="147.75" customHeight="1">
      <c r="A136" s="267"/>
      <c r="B136" s="268"/>
      <c r="C136" s="267"/>
      <c r="D136" s="267"/>
      <c r="E136" s="267"/>
      <c r="F136" s="277"/>
      <c r="G136" s="277"/>
      <c r="H136" s="267"/>
      <c r="I136" s="267"/>
      <c r="J136" s="267"/>
      <c r="K136" s="267"/>
      <c r="L136" s="12" t="s">
        <v>26</v>
      </c>
      <c r="M136" s="12" t="s">
        <v>25</v>
      </c>
      <c r="N136" s="8">
        <v>0</v>
      </c>
      <c r="O136" s="8">
        <v>0</v>
      </c>
      <c r="P136" s="8">
        <v>7466.5</v>
      </c>
      <c r="Q136" s="8">
        <v>4855.6000000000004</v>
      </c>
      <c r="R136" s="8">
        <v>0</v>
      </c>
      <c r="S136" s="8">
        <v>0</v>
      </c>
    </row>
    <row r="137" spans="1:19" ht="225.75" customHeight="1">
      <c r="A137" s="261" t="s">
        <v>81</v>
      </c>
      <c r="B137" s="268">
        <v>2018</v>
      </c>
      <c r="C137" s="23" t="s">
        <v>82</v>
      </c>
      <c r="D137" s="267" t="s">
        <v>83</v>
      </c>
      <c r="E137" s="267" t="s">
        <v>84</v>
      </c>
      <c r="F137" s="267" t="s">
        <v>583</v>
      </c>
      <c r="G137" s="267" t="s">
        <v>584</v>
      </c>
      <c r="H137" s="267" t="s">
        <v>585</v>
      </c>
      <c r="I137" s="267" t="s">
        <v>593</v>
      </c>
      <c r="J137" s="267" t="s">
        <v>618</v>
      </c>
      <c r="K137" s="267" t="s">
        <v>617</v>
      </c>
      <c r="L137" s="11"/>
      <c r="M137" s="11"/>
      <c r="N137" s="8">
        <v>5331288.2</v>
      </c>
      <c r="O137" s="8">
        <v>5186396.0999999996</v>
      </c>
      <c r="P137" s="8">
        <v>7467095.3999999994</v>
      </c>
      <c r="Q137" s="8">
        <v>6302992.1000000006</v>
      </c>
      <c r="R137" s="8">
        <v>5445693</v>
      </c>
      <c r="S137" s="8">
        <v>4450902.2</v>
      </c>
    </row>
    <row r="138" spans="1:19" ht="15" customHeight="1">
      <c r="A138" s="261"/>
      <c r="B138" s="268"/>
      <c r="C138" s="24"/>
      <c r="D138" s="267"/>
      <c r="E138" s="267"/>
      <c r="F138" s="267"/>
      <c r="G138" s="267"/>
      <c r="H138" s="267"/>
      <c r="I138" s="267"/>
      <c r="J138" s="267"/>
      <c r="K138" s="267"/>
      <c r="L138" s="12" t="s">
        <v>27</v>
      </c>
      <c r="M138" s="12" t="s">
        <v>21</v>
      </c>
      <c r="N138" s="8">
        <v>1227393</v>
      </c>
      <c r="O138" s="8">
        <v>1224514.5</v>
      </c>
      <c r="P138" s="8">
        <v>1211770.1000000001</v>
      </c>
      <c r="Q138" s="8">
        <v>1308132.8999999999</v>
      </c>
      <c r="R138" s="8">
        <v>1539691.7</v>
      </c>
      <c r="S138" s="8">
        <v>1298703</v>
      </c>
    </row>
    <row r="139" spans="1:19" ht="15.75" customHeight="1">
      <c r="A139" s="261"/>
      <c r="B139" s="268"/>
      <c r="C139" s="24"/>
      <c r="D139" s="267"/>
      <c r="E139" s="267"/>
      <c r="F139" s="267"/>
      <c r="G139" s="267"/>
      <c r="H139" s="267"/>
      <c r="I139" s="267"/>
      <c r="J139" s="267"/>
      <c r="K139" s="267"/>
      <c r="L139" s="12" t="s">
        <v>27</v>
      </c>
      <c r="M139" s="12" t="s">
        <v>22</v>
      </c>
      <c r="N139" s="8">
        <v>2673880.9000000004</v>
      </c>
      <c r="O139" s="8">
        <v>2537046.2999999998</v>
      </c>
      <c r="P139" s="8">
        <v>4795768.4000000004</v>
      </c>
      <c r="Q139" s="8">
        <v>3108828.8000000003</v>
      </c>
      <c r="R139" s="8">
        <v>2004250.6</v>
      </c>
      <c r="S139" s="8">
        <v>1305017.8999999999</v>
      </c>
    </row>
    <row r="140" spans="1:19" ht="15" customHeight="1">
      <c r="A140" s="261"/>
      <c r="B140" s="268"/>
      <c r="C140" s="24"/>
      <c r="D140" s="267"/>
      <c r="E140" s="267"/>
      <c r="F140" s="267"/>
      <c r="G140" s="267"/>
      <c r="H140" s="267"/>
      <c r="I140" s="267"/>
      <c r="J140" s="267"/>
      <c r="K140" s="267"/>
      <c r="L140" s="12" t="s">
        <v>27</v>
      </c>
      <c r="M140" s="12" t="s">
        <v>23</v>
      </c>
      <c r="N140" s="8">
        <v>792258.7</v>
      </c>
      <c r="O140" s="8">
        <v>791882.8</v>
      </c>
      <c r="P140" s="8">
        <v>938939.8</v>
      </c>
      <c r="Q140" s="8">
        <v>1013563.9</v>
      </c>
      <c r="R140" s="8">
        <v>1112576.8999999999</v>
      </c>
      <c r="S140" s="8">
        <v>1174248.3</v>
      </c>
    </row>
    <row r="141" spans="1:19" ht="15" customHeight="1">
      <c r="A141" s="261"/>
      <c r="B141" s="268"/>
      <c r="C141" s="24"/>
      <c r="D141" s="267"/>
      <c r="E141" s="267"/>
      <c r="F141" s="267"/>
      <c r="G141" s="267"/>
      <c r="H141" s="267"/>
      <c r="I141" s="267"/>
      <c r="J141" s="267"/>
      <c r="K141" s="267"/>
      <c r="L141" s="12" t="s">
        <v>27</v>
      </c>
      <c r="M141" s="12" t="s">
        <v>27</v>
      </c>
      <c r="N141" s="8">
        <v>3066.3</v>
      </c>
      <c r="O141" s="8">
        <v>3066.3</v>
      </c>
      <c r="P141" s="8">
        <v>3856.8</v>
      </c>
      <c r="Q141" s="8">
        <v>4741.3999999999996</v>
      </c>
      <c r="R141" s="8">
        <v>4741.3999999999996</v>
      </c>
      <c r="S141" s="8">
        <v>4741.3999999999996</v>
      </c>
    </row>
    <row r="142" spans="1:19" ht="220.5" customHeight="1">
      <c r="A142" s="261"/>
      <c r="B142" s="268"/>
      <c r="C142" s="25"/>
      <c r="D142" s="267"/>
      <c r="E142" s="267"/>
      <c r="F142" s="267"/>
      <c r="G142" s="267"/>
      <c r="H142" s="267"/>
      <c r="I142" s="267"/>
      <c r="J142" s="267"/>
      <c r="K142" s="267"/>
      <c r="L142" s="12" t="s">
        <v>27</v>
      </c>
      <c r="M142" s="12" t="s">
        <v>30</v>
      </c>
      <c r="N142" s="8">
        <v>634689.30000000005</v>
      </c>
      <c r="O142" s="8">
        <v>629886.19999999995</v>
      </c>
      <c r="P142" s="8">
        <v>516760.3</v>
      </c>
      <c r="Q142" s="8">
        <v>867725.1</v>
      </c>
      <c r="R142" s="8">
        <v>784432.4</v>
      </c>
      <c r="S142" s="8">
        <v>668191.6</v>
      </c>
    </row>
    <row r="143" spans="1:19" ht="174" customHeight="1">
      <c r="A143" s="5" t="s">
        <v>85</v>
      </c>
      <c r="B143" s="6">
        <v>2019</v>
      </c>
      <c r="C143" s="5"/>
      <c r="D143" s="5"/>
      <c r="E143" s="5"/>
      <c r="F143" s="5"/>
      <c r="G143" s="5"/>
      <c r="H143" s="5"/>
      <c r="I143" s="5"/>
      <c r="J143" s="5"/>
      <c r="K143" s="5"/>
      <c r="L143" s="11"/>
      <c r="M143" s="11"/>
      <c r="N143" s="8">
        <v>0</v>
      </c>
      <c r="O143" s="8">
        <v>0</v>
      </c>
      <c r="P143" s="8">
        <v>0</v>
      </c>
      <c r="Q143" s="8">
        <v>0</v>
      </c>
      <c r="R143" s="8">
        <v>0</v>
      </c>
      <c r="S143" s="8">
        <v>0</v>
      </c>
    </row>
    <row r="144" spans="1:19" ht="74.25" customHeight="1">
      <c r="A144" s="5" t="s">
        <v>86</v>
      </c>
      <c r="B144" s="6">
        <v>2020</v>
      </c>
      <c r="C144" s="5" t="s">
        <v>87</v>
      </c>
      <c r="D144" s="5" t="s">
        <v>88</v>
      </c>
      <c r="E144" s="5" t="s">
        <v>89</v>
      </c>
      <c r="F144" s="5"/>
      <c r="G144" s="5"/>
      <c r="H144" s="5"/>
      <c r="I144" s="27" t="s">
        <v>90</v>
      </c>
      <c r="J144" s="5" t="s">
        <v>91</v>
      </c>
      <c r="K144" s="27" t="s">
        <v>92</v>
      </c>
      <c r="L144" s="12" t="s">
        <v>21</v>
      </c>
      <c r="M144" s="12" t="s">
        <v>29</v>
      </c>
      <c r="N144" s="8">
        <v>0</v>
      </c>
      <c r="O144" s="8">
        <v>0</v>
      </c>
      <c r="P144" s="8">
        <v>0</v>
      </c>
      <c r="Q144" s="8">
        <v>0</v>
      </c>
      <c r="R144" s="8">
        <v>0</v>
      </c>
      <c r="S144" s="8">
        <v>0</v>
      </c>
    </row>
    <row r="145" spans="1:19" ht="153.75" customHeight="1">
      <c r="A145" s="5" t="s">
        <v>93</v>
      </c>
      <c r="B145" s="6">
        <v>2021</v>
      </c>
      <c r="C145" s="5" t="s">
        <v>94</v>
      </c>
      <c r="D145" s="5" t="s">
        <v>95</v>
      </c>
      <c r="E145" s="5" t="s">
        <v>96</v>
      </c>
      <c r="F145" s="5" t="s">
        <v>97</v>
      </c>
      <c r="G145" s="5" t="s">
        <v>78</v>
      </c>
      <c r="H145" s="5" t="s">
        <v>98</v>
      </c>
      <c r="I145" s="5" t="s">
        <v>494</v>
      </c>
      <c r="J145" s="5" t="s">
        <v>99</v>
      </c>
      <c r="K145" s="5" t="s">
        <v>100</v>
      </c>
      <c r="L145" s="12" t="s">
        <v>33</v>
      </c>
      <c r="M145" s="12" t="s">
        <v>21</v>
      </c>
      <c r="N145" s="8">
        <v>198732.5</v>
      </c>
      <c r="O145" s="8">
        <v>198691.8</v>
      </c>
      <c r="P145" s="8">
        <v>244000.2</v>
      </c>
      <c r="Q145" s="8">
        <v>262343.8</v>
      </c>
      <c r="R145" s="8">
        <v>281445.5</v>
      </c>
      <c r="S145" s="8">
        <v>299344.90000000002</v>
      </c>
    </row>
    <row r="146" spans="1:19" ht="149.25" customHeight="1">
      <c r="A146" s="5" t="s">
        <v>101</v>
      </c>
      <c r="B146" s="6">
        <v>2022</v>
      </c>
      <c r="C146" s="5" t="s">
        <v>94</v>
      </c>
      <c r="D146" s="5" t="s">
        <v>102</v>
      </c>
      <c r="E146" s="5" t="s">
        <v>96</v>
      </c>
      <c r="F146" s="5"/>
      <c r="G146" s="5"/>
      <c r="H146" s="5"/>
      <c r="I146" s="5" t="s">
        <v>495</v>
      </c>
      <c r="J146" s="5" t="s">
        <v>496</v>
      </c>
      <c r="K146" s="5" t="s">
        <v>497</v>
      </c>
      <c r="L146" s="12" t="s">
        <v>33</v>
      </c>
      <c r="M146" s="12" t="s">
        <v>21</v>
      </c>
      <c r="N146" s="8">
        <v>507915.8</v>
      </c>
      <c r="O146" s="8">
        <v>507915.7</v>
      </c>
      <c r="P146" s="8">
        <v>605027.80000000005</v>
      </c>
      <c r="Q146" s="8">
        <v>654490.6</v>
      </c>
      <c r="R146" s="8">
        <v>674637.1</v>
      </c>
      <c r="S146" s="8">
        <v>712724.2</v>
      </c>
    </row>
    <row r="147" spans="1:19" ht="63.75" customHeight="1">
      <c r="A147" s="5" t="s">
        <v>103</v>
      </c>
      <c r="B147" s="6">
        <v>2023</v>
      </c>
      <c r="C147" s="5"/>
      <c r="D147" s="5"/>
      <c r="E147" s="5"/>
      <c r="F147" s="5"/>
      <c r="G147" s="5"/>
      <c r="H147" s="5"/>
      <c r="I147" s="5"/>
      <c r="J147" s="5"/>
      <c r="K147" s="5"/>
      <c r="L147" s="11"/>
      <c r="M147" s="11"/>
      <c r="N147" s="8">
        <v>0</v>
      </c>
      <c r="O147" s="8">
        <v>0</v>
      </c>
      <c r="P147" s="8">
        <v>0</v>
      </c>
      <c r="Q147" s="8">
        <v>0</v>
      </c>
      <c r="R147" s="8">
        <v>0</v>
      </c>
      <c r="S147" s="8">
        <v>0</v>
      </c>
    </row>
    <row r="148" spans="1:19" ht="100.5" customHeight="1">
      <c r="A148" s="5" t="s">
        <v>104</v>
      </c>
      <c r="B148" s="6">
        <v>2024</v>
      </c>
      <c r="C148" s="5" t="s">
        <v>483</v>
      </c>
      <c r="D148" s="5"/>
      <c r="E148" s="5" t="s">
        <v>484</v>
      </c>
      <c r="F148" s="5"/>
      <c r="G148" s="5"/>
      <c r="H148" s="5"/>
      <c r="I148" s="5" t="s">
        <v>594</v>
      </c>
      <c r="J148" s="5" t="s">
        <v>620</v>
      </c>
      <c r="K148" s="5" t="s">
        <v>619</v>
      </c>
      <c r="L148" s="173" t="s">
        <v>21</v>
      </c>
      <c r="M148" s="173" t="s">
        <v>29</v>
      </c>
      <c r="N148" s="255">
        <v>0</v>
      </c>
      <c r="O148" s="255">
        <v>0</v>
      </c>
      <c r="P148" s="255">
        <v>970</v>
      </c>
      <c r="Q148" s="8">
        <v>6012</v>
      </c>
      <c r="R148" s="255">
        <v>0</v>
      </c>
      <c r="S148" s="255">
        <v>0</v>
      </c>
    </row>
    <row r="149" spans="1:19" ht="123.75" customHeight="1">
      <c r="A149" s="267" t="s">
        <v>105</v>
      </c>
      <c r="B149" s="268">
        <v>2025</v>
      </c>
      <c r="C149" s="23" t="s">
        <v>532</v>
      </c>
      <c r="D149" s="267" t="s">
        <v>533</v>
      </c>
      <c r="E149" s="267" t="s">
        <v>534</v>
      </c>
      <c r="F149" s="267" t="s">
        <v>540</v>
      </c>
      <c r="G149" s="267" t="s">
        <v>535</v>
      </c>
      <c r="H149" s="267" t="s">
        <v>538</v>
      </c>
      <c r="I149" s="267" t="s">
        <v>595</v>
      </c>
      <c r="J149" s="267" t="s">
        <v>622</v>
      </c>
      <c r="K149" s="267" t="s">
        <v>621</v>
      </c>
      <c r="L149" s="11"/>
      <c r="M149" s="11"/>
      <c r="N149" s="8">
        <v>665689.79999999993</v>
      </c>
      <c r="O149" s="8">
        <v>665508.19999999995</v>
      </c>
      <c r="P149" s="8">
        <v>725070.6</v>
      </c>
      <c r="Q149" s="8">
        <v>834544.79999999993</v>
      </c>
      <c r="R149" s="8">
        <v>785875.8</v>
      </c>
      <c r="S149" s="8">
        <v>808705.9</v>
      </c>
    </row>
    <row r="150" spans="1:19" ht="12.75" customHeight="1">
      <c r="A150" s="267"/>
      <c r="B150" s="268"/>
      <c r="C150" s="24"/>
      <c r="D150" s="267"/>
      <c r="E150" s="267"/>
      <c r="F150" s="267"/>
      <c r="G150" s="267"/>
      <c r="H150" s="267"/>
      <c r="I150" s="267"/>
      <c r="J150" s="267"/>
      <c r="K150" s="267"/>
      <c r="L150" s="12" t="s">
        <v>28</v>
      </c>
      <c r="M150" s="12" t="s">
        <v>21</v>
      </c>
      <c r="N150" s="172">
        <v>0</v>
      </c>
      <c r="O150" s="172">
        <v>0</v>
      </c>
      <c r="P150" s="172">
        <v>11581.1</v>
      </c>
      <c r="Q150" s="8">
        <v>15099</v>
      </c>
      <c r="R150" s="172">
        <v>15699.2</v>
      </c>
      <c r="S150" s="172">
        <v>16323.100000000002</v>
      </c>
    </row>
    <row r="151" spans="1:19" ht="49.9" customHeight="1">
      <c r="A151" s="267"/>
      <c r="B151" s="268"/>
      <c r="C151" s="24"/>
      <c r="D151" s="267"/>
      <c r="E151" s="267"/>
      <c r="F151" s="267"/>
      <c r="G151" s="267"/>
      <c r="H151" s="267"/>
      <c r="I151" s="267"/>
      <c r="J151" s="267"/>
      <c r="K151" s="267"/>
      <c r="L151" s="12" t="s">
        <v>28</v>
      </c>
      <c r="M151" s="12" t="s">
        <v>22</v>
      </c>
      <c r="N151" s="8">
        <v>208612.9</v>
      </c>
      <c r="O151" s="8">
        <v>208432.19999999998</v>
      </c>
      <c r="P151" s="8">
        <v>189895</v>
      </c>
      <c r="Q151" s="8">
        <v>186315.1</v>
      </c>
      <c r="R151" s="8">
        <v>192162.6</v>
      </c>
      <c r="S151" s="8">
        <v>196230.8</v>
      </c>
    </row>
    <row r="152" spans="1:19" ht="245.25" customHeight="1">
      <c r="A152" s="267"/>
      <c r="B152" s="268"/>
      <c r="C152" s="25"/>
      <c r="D152" s="267"/>
      <c r="E152" s="267"/>
      <c r="F152" s="267"/>
      <c r="G152" s="267"/>
      <c r="H152" s="267"/>
      <c r="I152" s="267"/>
      <c r="J152" s="267"/>
      <c r="K152" s="267"/>
      <c r="L152" s="12" t="s">
        <v>28</v>
      </c>
      <c r="M152" s="12" t="s">
        <v>23</v>
      </c>
      <c r="N152" s="8">
        <v>457076.89999999997</v>
      </c>
      <c r="O152" s="8">
        <v>457076</v>
      </c>
      <c r="P152" s="8">
        <v>523594.5</v>
      </c>
      <c r="Q152" s="8">
        <v>633130.69999999995</v>
      </c>
      <c r="R152" s="8">
        <v>578014</v>
      </c>
      <c r="S152" s="8">
        <v>596152</v>
      </c>
    </row>
    <row r="153" spans="1:19" ht="36" customHeight="1">
      <c r="A153" s="267" t="s">
        <v>106</v>
      </c>
      <c r="B153" s="289">
        <v>2026</v>
      </c>
      <c r="C153" s="267" t="s">
        <v>40</v>
      </c>
      <c r="D153" s="267" t="s">
        <v>107</v>
      </c>
      <c r="E153" s="267" t="s">
        <v>108</v>
      </c>
      <c r="F153" s="290" t="s">
        <v>528</v>
      </c>
      <c r="G153" s="267" t="s">
        <v>58</v>
      </c>
      <c r="H153" s="267" t="s">
        <v>529</v>
      </c>
      <c r="I153" s="267" t="s">
        <v>596</v>
      </c>
      <c r="J153" s="267" t="s">
        <v>615</v>
      </c>
      <c r="K153" s="267" t="s">
        <v>623</v>
      </c>
      <c r="L153" s="283" t="s">
        <v>25</v>
      </c>
      <c r="M153" s="283" t="s">
        <v>23</v>
      </c>
      <c r="N153" s="280">
        <v>0</v>
      </c>
      <c r="O153" s="280">
        <v>0</v>
      </c>
      <c r="P153" s="284">
        <v>124057.1</v>
      </c>
      <c r="Q153" s="280">
        <v>97402.3</v>
      </c>
      <c r="R153" s="280">
        <v>2293</v>
      </c>
      <c r="S153" s="280">
        <v>2293</v>
      </c>
    </row>
    <row r="154" spans="1:19" ht="29.25" customHeight="1">
      <c r="A154" s="267"/>
      <c r="B154" s="289"/>
      <c r="C154" s="267"/>
      <c r="D154" s="267"/>
      <c r="E154" s="267"/>
      <c r="F154" s="290"/>
      <c r="G154" s="267"/>
      <c r="H154" s="267"/>
      <c r="I154" s="267"/>
      <c r="J154" s="267"/>
      <c r="K154" s="267"/>
      <c r="L154" s="283"/>
      <c r="M154" s="283"/>
      <c r="N154" s="280"/>
      <c r="O154" s="280"/>
      <c r="P154" s="285"/>
      <c r="Q154" s="280"/>
      <c r="R154" s="280"/>
      <c r="S154" s="280"/>
    </row>
    <row r="155" spans="1:19" ht="63.75" customHeight="1">
      <c r="A155" s="5" t="s">
        <v>109</v>
      </c>
      <c r="B155" s="14">
        <v>2027</v>
      </c>
      <c r="C155" s="5" t="s">
        <v>110</v>
      </c>
      <c r="D155" s="5" t="s">
        <v>111</v>
      </c>
      <c r="E155" s="5" t="s">
        <v>112</v>
      </c>
      <c r="F155" s="5" t="s">
        <v>113</v>
      </c>
      <c r="G155" s="5" t="s">
        <v>58</v>
      </c>
      <c r="H155" s="5" t="s">
        <v>114</v>
      </c>
      <c r="I155" s="5" t="s">
        <v>115</v>
      </c>
      <c r="J155" s="5" t="s">
        <v>508</v>
      </c>
      <c r="K155" s="5" t="s">
        <v>116</v>
      </c>
      <c r="L155" s="12" t="s">
        <v>21</v>
      </c>
      <c r="M155" s="12" t="s">
        <v>29</v>
      </c>
      <c r="N155" s="8">
        <v>29860.7</v>
      </c>
      <c r="O155" s="8">
        <v>29339.5</v>
      </c>
      <c r="P155" s="8">
        <v>37476.9</v>
      </c>
      <c r="Q155" s="8">
        <v>42895.5</v>
      </c>
      <c r="R155" s="8">
        <v>44250.8</v>
      </c>
      <c r="S155" s="8">
        <v>46020.9</v>
      </c>
    </row>
    <row r="156" spans="1:19" ht="109.5" customHeight="1">
      <c r="A156" s="267" t="s">
        <v>117</v>
      </c>
      <c r="B156" s="268">
        <v>2028</v>
      </c>
      <c r="C156" s="23" t="s">
        <v>118</v>
      </c>
      <c r="D156" s="267" t="s">
        <v>119</v>
      </c>
      <c r="E156" s="267" t="s">
        <v>120</v>
      </c>
      <c r="F156" s="23"/>
      <c r="G156" s="267"/>
      <c r="H156" s="23"/>
      <c r="I156" s="24" t="s">
        <v>597</v>
      </c>
      <c r="J156" s="267" t="s">
        <v>99</v>
      </c>
      <c r="K156" s="24" t="s">
        <v>624</v>
      </c>
      <c r="L156" s="11"/>
      <c r="M156" s="11"/>
      <c r="N156" s="8">
        <v>33921.800000000003</v>
      </c>
      <c r="O156" s="8">
        <v>33107</v>
      </c>
      <c r="P156" s="8">
        <v>62939.5</v>
      </c>
      <c r="Q156" s="8">
        <v>46719.4</v>
      </c>
      <c r="R156" s="8">
        <v>48559.4</v>
      </c>
      <c r="S156" s="8">
        <v>50473</v>
      </c>
    </row>
    <row r="157" spans="1:19" ht="20.25" customHeight="1">
      <c r="A157" s="267"/>
      <c r="B157" s="268"/>
      <c r="C157" s="24"/>
      <c r="D157" s="267"/>
      <c r="E157" s="267"/>
      <c r="F157" s="24"/>
      <c r="G157" s="267"/>
      <c r="H157" s="24"/>
      <c r="I157" s="281"/>
      <c r="J157" s="267"/>
      <c r="K157" s="282"/>
      <c r="L157" s="12" t="s">
        <v>21</v>
      </c>
      <c r="M157" s="12" t="s">
        <v>29</v>
      </c>
      <c r="N157" s="8">
        <v>594</v>
      </c>
      <c r="O157" s="8">
        <v>412.5</v>
      </c>
      <c r="P157" s="8">
        <v>594</v>
      </c>
      <c r="Q157" s="8">
        <v>719.4</v>
      </c>
      <c r="R157" s="8">
        <v>719.4</v>
      </c>
      <c r="S157" s="8">
        <v>719.4</v>
      </c>
    </row>
    <row r="158" spans="1:19" ht="19.5" customHeight="1">
      <c r="A158" s="267"/>
      <c r="B158" s="268"/>
      <c r="C158" s="24"/>
      <c r="D158" s="267"/>
      <c r="E158" s="267"/>
      <c r="F158" s="24"/>
      <c r="G158" s="267"/>
      <c r="H158" s="24"/>
      <c r="I158" s="281"/>
      <c r="J158" s="267"/>
      <c r="K158" s="282"/>
      <c r="L158" s="12" t="s">
        <v>25</v>
      </c>
      <c r="M158" s="12" t="s">
        <v>23</v>
      </c>
      <c r="N158" s="8">
        <v>33327.800000000003</v>
      </c>
      <c r="O158" s="8">
        <v>32694.5</v>
      </c>
      <c r="P158" s="8">
        <v>62345.5</v>
      </c>
      <c r="Q158" s="8">
        <v>46000</v>
      </c>
      <c r="R158" s="8">
        <v>47840</v>
      </c>
      <c r="S158" s="8">
        <v>49753.599999999999</v>
      </c>
    </row>
    <row r="159" spans="1:19" ht="17.45" customHeight="1">
      <c r="A159" s="267"/>
      <c r="B159" s="268"/>
      <c r="C159" s="25"/>
      <c r="D159" s="267"/>
      <c r="E159" s="267"/>
      <c r="F159" s="25"/>
      <c r="G159" s="267"/>
      <c r="H159" s="25"/>
      <c r="I159" s="25"/>
      <c r="J159" s="267"/>
      <c r="K159" s="282"/>
      <c r="L159" s="12" t="s">
        <v>31</v>
      </c>
      <c r="M159" s="12" t="s">
        <v>23</v>
      </c>
      <c r="N159" s="8">
        <v>0</v>
      </c>
      <c r="O159" s="8">
        <v>0</v>
      </c>
      <c r="P159" s="8">
        <v>0</v>
      </c>
      <c r="Q159" s="8">
        <v>0</v>
      </c>
      <c r="R159" s="8">
        <v>0</v>
      </c>
      <c r="S159" s="8">
        <v>0</v>
      </c>
    </row>
    <row r="160" spans="1:19" ht="63.75" customHeight="1">
      <c r="A160" s="5" t="s">
        <v>121</v>
      </c>
      <c r="B160" s="6">
        <v>2029</v>
      </c>
      <c r="C160" s="5"/>
      <c r="D160" s="5"/>
      <c r="E160" s="5"/>
      <c r="F160" s="5"/>
      <c r="G160" s="5"/>
      <c r="H160" s="5"/>
      <c r="I160" s="5"/>
      <c r="J160" s="5"/>
      <c r="K160" s="5"/>
      <c r="L160" s="12" t="s">
        <v>26</v>
      </c>
      <c r="M160" s="12" t="s">
        <v>25</v>
      </c>
      <c r="N160" s="8">
        <v>0</v>
      </c>
      <c r="O160" s="8">
        <v>0</v>
      </c>
      <c r="P160" s="8">
        <v>0</v>
      </c>
      <c r="Q160" s="8">
        <v>0</v>
      </c>
      <c r="R160" s="8">
        <v>0</v>
      </c>
      <c r="S160" s="8">
        <v>0</v>
      </c>
    </row>
    <row r="161" spans="1:19" ht="308.25" customHeight="1">
      <c r="A161" s="267" t="s">
        <v>122</v>
      </c>
      <c r="B161" s="268">
        <v>2030</v>
      </c>
      <c r="C161" s="23" t="s">
        <v>524</v>
      </c>
      <c r="D161" s="267" t="s">
        <v>525</v>
      </c>
      <c r="E161" s="267" t="s">
        <v>526</v>
      </c>
      <c r="F161" s="267" t="s">
        <v>574</v>
      </c>
      <c r="G161" s="267" t="s">
        <v>575</v>
      </c>
      <c r="H161" s="267" t="s">
        <v>576</v>
      </c>
      <c r="I161" s="267" t="s">
        <v>598</v>
      </c>
      <c r="J161" s="267" t="s">
        <v>626</v>
      </c>
      <c r="K161" s="267" t="s">
        <v>625</v>
      </c>
      <c r="L161" s="11"/>
      <c r="M161" s="11"/>
      <c r="N161" s="8">
        <v>3131608.0999999996</v>
      </c>
      <c r="O161" s="8">
        <v>3087384.8</v>
      </c>
      <c r="P161" s="8">
        <v>3762115.6</v>
      </c>
      <c r="Q161" s="8">
        <v>3053834.1</v>
      </c>
      <c r="R161" s="8">
        <v>3097882.7</v>
      </c>
      <c r="S161" s="8">
        <v>3205044.7</v>
      </c>
    </row>
    <row r="162" spans="1:19" ht="14.25" customHeight="1">
      <c r="A162" s="267"/>
      <c r="B162" s="268"/>
      <c r="C162" s="24"/>
      <c r="D162" s="267"/>
      <c r="E162" s="267"/>
      <c r="F162" s="267"/>
      <c r="G162" s="267"/>
      <c r="H162" s="267"/>
      <c r="I162" s="267"/>
      <c r="J162" s="267"/>
      <c r="K162" s="267"/>
      <c r="L162" s="12" t="s">
        <v>24</v>
      </c>
      <c r="M162" s="12" t="s">
        <v>25</v>
      </c>
      <c r="N162" s="8">
        <v>1528.8</v>
      </c>
      <c r="O162" s="8">
        <v>1296.8</v>
      </c>
      <c r="P162" s="8">
        <v>356.9</v>
      </c>
      <c r="Q162" s="8">
        <v>0</v>
      </c>
      <c r="R162" s="8">
        <v>0</v>
      </c>
      <c r="S162" s="8">
        <v>0</v>
      </c>
    </row>
    <row r="163" spans="1:19">
      <c r="A163" s="267"/>
      <c r="B163" s="268"/>
      <c r="C163" s="24"/>
      <c r="D163" s="267"/>
      <c r="E163" s="267"/>
      <c r="F163" s="267"/>
      <c r="G163" s="267"/>
      <c r="H163" s="267"/>
      <c r="I163" s="267"/>
      <c r="J163" s="267"/>
      <c r="K163" s="267"/>
      <c r="L163" s="12" t="s">
        <v>25</v>
      </c>
      <c r="M163" s="12" t="s">
        <v>23</v>
      </c>
      <c r="N163" s="8">
        <v>3043521</v>
      </c>
      <c r="O163" s="8">
        <v>3000387.6</v>
      </c>
      <c r="P163" s="8">
        <v>3663289.2</v>
      </c>
      <c r="Q163" s="8">
        <v>2940040.1</v>
      </c>
      <c r="R163" s="8">
        <v>2982330.5</v>
      </c>
      <c r="S163" s="8">
        <v>3083584.7</v>
      </c>
    </row>
    <row r="164" spans="1:19" ht="14.25" customHeight="1">
      <c r="A164" s="267"/>
      <c r="B164" s="268"/>
      <c r="C164" s="25"/>
      <c r="D164" s="267"/>
      <c r="E164" s="267"/>
      <c r="F164" s="267"/>
      <c r="G164" s="267"/>
      <c r="H164" s="267"/>
      <c r="I164" s="267"/>
      <c r="J164" s="267"/>
      <c r="K164" s="267"/>
      <c r="L164" s="12" t="s">
        <v>25</v>
      </c>
      <c r="M164" s="12" t="s">
        <v>25</v>
      </c>
      <c r="N164" s="8">
        <v>86558.3</v>
      </c>
      <c r="O164" s="8">
        <v>85700.4</v>
      </c>
      <c r="P164" s="8">
        <v>98469.5</v>
      </c>
      <c r="Q164" s="8">
        <v>113794</v>
      </c>
      <c r="R164" s="8">
        <v>115552.2</v>
      </c>
      <c r="S164" s="8">
        <v>121460</v>
      </c>
    </row>
    <row r="165" spans="1:19" ht="85.5" customHeight="1">
      <c r="A165" s="286" t="s">
        <v>123</v>
      </c>
      <c r="B165" s="263">
        <v>2031</v>
      </c>
      <c r="C165" s="261" t="s">
        <v>124</v>
      </c>
      <c r="D165" s="261" t="s">
        <v>125</v>
      </c>
      <c r="E165" s="261" t="s">
        <v>126</v>
      </c>
      <c r="F165" s="261" t="s">
        <v>127</v>
      </c>
      <c r="G165" s="261" t="s">
        <v>58</v>
      </c>
      <c r="H165" s="261" t="s">
        <v>128</v>
      </c>
      <c r="I165" s="261" t="s">
        <v>599</v>
      </c>
      <c r="J165" s="261" t="s">
        <v>99</v>
      </c>
      <c r="K165" s="261" t="s">
        <v>627</v>
      </c>
      <c r="L165" s="166"/>
      <c r="M165" s="166"/>
      <c r="N165" s="167">
        <v>985.5</v>
      </c>
      <c r="O165" s="167">
        <v>985.5</v>
      </c>
      <c r="P165" s="167">
        <v>1185</v>
      </c>
      <c r="Q165" s="167">
        <v>1500</v>
      </c>
      <c r="R165" s="167">
        <v>0</v>
      </c>
      <c r="S165" s="167">
        <v>0</v>
      </c>
    </row>
    <row r="166" spans="1:19" ht="409.5" customHeight="1">
      <c r="A166" s="287"/>
      <c r="B166" s="294"/>
      <c r="C166" s="292"/>
      <c r="D166" s="292"/>
      <c r="E166" s="292"/>
      <c r="F166" s="292"/>
      <c r="G166" s="292"/>
      <c r="H166" s="292"/>
      <c r="I166" s="292"/>
      <c r="J166" s="292"/>
      <c r="K166" s="292"/>
      <c r="L166" s="166" t="s">
        <v>24</v>
      </c>
      <c r="M166" s="166" t="s">
        <v>25</v>
      </c>
      <c r="N166" s="167">
        <v>0</v>
      </c>
      <c r="O166" s="167">
        <v>0</v>
      </c>
      <c r="P166" s="167">
        <v>0</v>
      </c>
      <c r="Q166" s="167">
        <v>0</v>
      </c>
      <c r="R166" s="167">
        <v>0</v>
      </c>
      <c r="S166" s="167">
        <v>0</v>
      </c>
    </row>
    <row r="167" spans="1:19" ht="183.75" customHeight="1">
      <c r="A167" s="288"/>
      <c r="B167" s="264"/>
      <c r="C167" s="262"/>
      <c r="D167" s="262"/>
      <c r="E167" s="262"/>
      <c r="F167" s="262"/>
      <c r="G167" s="262"/>
      <c r="H167" s="262"/>
      <c r="I167" s="262"/>
      <c r="J167" s="262"/>
      <c r="K167" s="262"/>
      <c r="L167" s="166" t="s">
        <v>24</v>
      </c>
      <c r="M167" s="166" t="s">
        <v>34</v>
      </c>
      <c r="N167" s="167">
        <v>985.5</v>
      </c>
      <c r="O167" s="167">
        <v>985.5</v>
      </c>
      <c r="P167" s="167">
        <v>1185</v>
      </c>
      <c r="Q167" s="167">
        <v>1500</v>
      </c>
      <c r="R167" s="167">
        <v>0</v>
      </c>
      <c r="S167" s="167">
        <v>0</v>
      </c>
    </row>
    <row r="168" spans="1:19" ht="109.5" customHeight="1">
      <c r="A168" s="23" t="s">
        <v>129</v>
      </c>
      <c r="B168" s="28">
        <v>2032</v>
      </c>
      <c r="C168" s="5" t="s">
        <v>130</v>
      </c>
      <c r="D168" s="5" t="s">
        <v>131</v>
      </c>
      <c r="E168" s="5" t="s">
        <v>132</v>
      </c>
      <c r="F168" s="5"/>
      <c r="G168" s="5"/>
      <c r="H168" s="5"/>
      <c r="I168" s="5" t="s">
        <v>133</v>
      </c>
      <c r="J168" s="5" t="s">
        <v>134</v>
      </c>
      <c r="K168" s="5" t="s">
        <v>135</v>
      </c>
      <c r="L168" s="12" t="s">
        <v>21</v>
      </c>
      <c r="M168" s="12" t="s">
        <v>29</v>
      </c>
      <c r="N168" s="8">
        <v>0</v>
      </c>
      <c r="O168" s="8">
        <v>0</v>
      </c>
      <c r="P168" s="8">
        <v>0</v>
      </c>
      <c r="Q168" s="8">
        <v>104</v>
      </c>
      <c r="R168" s="8">
        <v>104</v>
      </c>
      <c r="S168" s="8">
        <v>108.2</v>
      </c>
    </row>
    <row r="169" spans="1:19" ht="127.5" customHeight="1">
      <c r="A169" s="5" t="s">
        <v>136</v>
      </c>
      <c r="B169" s="6">
        <v>2033</v>
      </c>
      <c r="C169" s="5"/>
      <c r="D169" s="5"/>
      <c r="E169" s="5"/>
      <c r="F169" s="5"/>
      <c r="G169" s="5"/>
      <c r="H169" s="5"/>
      <c r="I169" s="5"/>
      <c r="J169" s="5"/>
      <c r="K169" s="5"/>
      <c r="L169" s="11"/>
      <c r="M169" s="11"/>
      <c r="N169" s="8">
        <v>0</v>
      </c>
      <c r="O169" s="8">
        <v>0</v>
      </c>
      <c r="P169" s="8">
        <v>0</v>
      </c>
      <c r="Q169" s="8">
        <v>0</v>
      </c>
      <c r="R169" s="8">
        <v>0</v>
      </c>
      <c r="S169" s="8">
        <v>0</v>
      </c>
    </row>
    <row r="170" spans="1:19" ht="270.75" customHeight="1">
      <c r="A170" s="267" t="s">
        <v>137</v>
      </c>
      <c r="B170" s="268">
        <v>2034</v>
      </c>
      <c r="C170" s="267" t="s">
        <v>138</v>
      </c>
      <c r="D170" s="267" t="s">
        <v>139</v>
      </c>
      <c r="E170" s="291" t="s">
        <v>140</v>
      </c>
      <c r="F170" s="267" t="s">
        <v>141</v>
      </c>
      <c r="G170" s="267" t="s">
        <v>78</v>
      </c>
      <c r="H170" s="267" t="s">
        <v>142</v>
      </c>
      <c r="I170" s="267" t="s">
        <v>530</v>
      </c>
      <c r="J170" s="267" t="s">
        <v>490</v>
      </c>
      <c r="K170" s="267" t="s">
        <v>491</v>
      </c>
      <c r="L170" s="12"/>
      <c r="M170" s="12"/>
      <c r="N170" s="8">
        <v>15042</v>
      </c>
      <c r="O170" s="8">
        <v>15020.8</v>
      </c>
      <c r="P170" s="8">
        <v>44565</v>
      </c>
      <c r="Q170" s="8">
        <v>64123.8</v>
      </c>
      <c r="R170" s="8">
        <v>63074.700000000004</v>
      </c>
      <c r="S170" s="8">
        <v>62596.9</v>
      </c>
    </row>
    <row r="171" spans="1:19" ht="82.5" customHeight="1">
      <c r="A171" s="267"/>
      <c r="B171" s="268"/>
      <c r="C171" s="267"/>
      <c r="D171" s="267"/>
      <c r="E171" s="291"/>
      <c r="F171" s="267"/>
      <c r="G171" s="267"/>
      <c r="H171" s="267"/>
      <c r="I171" s="267"/>
      <c r="J171" s="267"/>
      <c r="K171" s="267"/>
      <c r="L171" s="12" t="s">
        <v>23</v>
      </c>
      <c r="M171" s="12" t="s">
        <v>30</v>
      </c>
      <c r="N171" s="8">
        <v>3709.8</v>
      </c>
      <c r="O171" s="8">
        <v>3709.7</v>
      </c>
      <c r="P171" s="8">
        <v>16588.599999999999</v>
      </c>
      <c r="Q171" s="8">
        <v>55387.4</v>
      </c>
      <c r="R171" s="8">
        <v>55110.8</v>
      </c>
      <c r="S171" s="8">
        <v>54632.6</v>
      </c>
    </row>
    <row r="172" spans="1:19" ht="180.75" customHeight="1">
      <c r="A172" s="267"/>
      <c r="B172" s="268"/>
      <c r="C172" s="267"/>
      <c r="D172" s="267"/>
      <c r="E172" s="291"/>
      <c r="F172" s="267"/>
      <c r="G172" s="267"/>
      <c r="H172" s="267"/>
      <c r="I172" s="267"/>
      <c r="J172" s="267"/>
      <c r="K172" s="267"/>
      <c r="L172" s="12" t="s">
        <v>23</v>
      </c>
      <c r="M172" s="12" t="s">
        <v>31</v>
      </c>
      <c r="N172" s="8">
        <v>11332.2</v>
      </c>
      <c r="O172" s="8">
        <v>11311.1</v>
      </c>
      <c r="P172" s="8">
        <v>27976.400000000001</v>
      </c>
      <c r="Q172" s="8">
        <v>8736.4</v>
      </c>
      <c r="R172" s="8">
        <v>7963.9</v>
      </c>
      <c r="S172" s="8">
        <v>7964.3</v>
      </c>
    </row>
    <row r="173" spans="1:19" ht="77.25" customHeight="1">
      <c r="A173" s="267" t="s">
        <v>143</v>
      </c>
      <c r="B173" s="268">
        <v>2035</v>
      </c>
      <c r="C173" s="267" t="s">
        <v>144</v>
      </c>
      <c r="D173" s="267" t="s">
        <v>145</v>
      </c>
      <c r="E173" s="267" t="s">
        <v>108</v>
      </c>
      <c r="F173" s="267" t="s">
        <v>146</v>
      </c>
      <c r="G173" s="267" t="s">
        <v>58</v>
      </c>
      <c r="H173" s="267" t="s">
        <v>147</v>
      </c>
      <c r="I173" s="267" t="s">
        <v>148</v>
      </c>
      <c r="J173" s="267" t="s">
        <v>58</v>
      </c>
      <c r="K173" s="267" t="s">
        <v>149</v>
      </c>
      <c r="L173" s="12"/>
      <c r="M173" s="12"/>
      <c r="N173" s="8">
        <v>159704.70000000001</v>
      </c>
      <c r="O173" s="8">
        <v>157282</v>
      </c>
      <c r="P173" s="8">
        <v>163467.20000000001</v>
      </c>
      <c r="Q173" s="8">
        <v>184940.79999999999</v>
      </c>
      <c r="R173" s="8">
        <v>202390.3</v>
      </c>
      <c r="S173" s="8">
        <v>214485.9</v>
      </c>
    </row>
    <row r="174" spans="1:19" ht="9.75" customHeight="1">
      <c r="A174" s="267"/>
      <c r="B174" s="268"/>
      <c r="C174" s="267"/>
      <c r="D174" s="267"/>
      <c r="E174" s="267"/>
      <c r="F174" s="267"/>
      <c r="G174" s="267"/>
      <c r="H174" s="267"/>
      <c r="I174" s="267"/>
      <c r="J174" s="267"/>
      <c r="K174" s="267"/>
      <c r="L174" s="12" t="s">
        <v>23</v>
      </c>
      <c r="M174" s="12" t="s">
        <v>30</v>
      </c>
      <c r="N174" s="8">
        <v>0</v>
      </c>
      <c r="O174" s="8">
        <v>0</v>
      </c>
      <c r="P174" s="8">
        <v>0</v>
      </c>
      <c r="Q174" s="8">
        <v>0</v>
      </c>
      <c r="R174" s="8">
        <v>0</v>
      </c>
      <c r="S174" s="8">
        <v>0</v>
      </c>
    </row>
    <row r="175" spans="1:19" ht="21" customHeight="1">
      <c r="A175" s="267"/>
      <c r="B175" s="268"/>
      <c r="C175" s="267"/>
      <c r="D175" s="267"/>
      <c r="E175" s="267"/>
      <c r="F175" s="267"/>
      <c r="G175" s="267"/>
      <c r="H175" s="267"/>
      <c r="I175" s="267"/>
      <c r="J175" s="267"/>
      <c r="K175" s="267"/>
      <c r="L175" s="12" t="s">
        <v>23</v>
      </c>
      <c r="M175" s="12" t="s">
        <v>31</v>
      </c>
      <c r="N175" s="8">
        <v>159704.70000000001</v>
      </c>
      <c r="O175" s="8">
        <v>157282</v>
      </c>
      <c r="P175" s="8">
        <v>163467.20000000001</v>
      </c>
      <c r="Q175" s="8">
        <v>184940.79999999999</v>
      </c>
      <c r="R175" s="8">
        <v>202390.3</v>
      </c>
      <c r="S175" s="8">
        <v>214485.9</v>
      </c>
    </row>
    <row r="176" spans="1:19" ht="75.75" customHeight="1">
      <c r="A176" s="5" t="s">
        <v>150</v>
      </c>
      <c r="B176" s="6">
        <v>2036</v>
      </c>
      <c r="C176" s="5"/>
      <c r="D176" s="5"/>
      <c r="E176" s="5"/>
      <c r="F176" s="5"/>
      <c r="G176" s="5"/>
      <c r="H176" s="5"/>
      <c r="I176" s="5"/>
      <c r="J176" s="5"/>
      <c r="K176" s="5"/>
      <c r="L176" s="11"/>
      <c r="M176" s="11"/>
      <c r="N176" s="8">
        <v>0</v>
      </c>
      <c r="O176" s="8">
        <v>0</v>
      </c>
      <c r="P176" s="8">
        <v>0</v>
      </c>
      <c r="Q176" s="8">
        <v>0</v>
      </c>
      <c r="R176" s="8">
        <v>0</v>
      </c>
      <c r="S176" s="8">
        <v>0</v>
      </c>
    </row>
    <row r="177" spans="1:19" ht="129" customHeight="1">
      <c r="A177" s="175" t="s">
        <v>498</v>
      </c>
      <c r="B177" s="176">
        <v>2037</v>
      </c>
      <c r="C177" s="175" t="s">
        <v>489</v>
      </c>
      <c r="D177" s="175" t="s">
        <v>151</v>
      </c>
      <c r="E177" s="175" t="s">
        <v>152</v>
      </c>
      <c r="F177" s="175"/>
      <c r="G177" s="175"/>
      <c r="H177" s="175"/>
      <c r="I177" s="175" t="s">
        <v>153</v>
      </c>
      <c r="J177" s="175" t="s">
        <v>154</v>
      </c>
      <c r="K177" s="175" t="s">
        <v>155</v>
      </c>
      <c r="L177" s="177" t="s">
        <v>21</v>
      </c>
      <c r="M177" s="177" t="s">
        <v>29</v>
      </c>
      <c r="N177" s="174">
        <v>0</v>
      </c>
      <c r="O177" s="174">
        <v>0</v>
      </c>
      <c r="P177" s="174">
        <v>0</v>
      </c>
      <c r="Q177" s="174">
        <v>0</v>
      </c>
      <c r="R177" s="174">
        <v>0</v>
      </c>
      <c r="S177" s="174">
        <v>0</v>
      </c>
    </row>
    <row r="178" spans="1:19" ht="135.75" customHeight="1">
      <c r="A178" s="267" t="s">
        <v>156</v>
      </c>
      <c r="B178" s="268">
        <v>2038</v>
      </c>
      <c r="C178" s="267" t="s">
        <v>157</v>
      </c>
      <c r="D178" s="267" t="s">
        <v>158</v>
      </c>
      <c r="E178" s="267" t="s">
        <v>159</v>
      </c>
      <c r="F178" s="267"/>
      <c r="G178" s="267"/>
      <c r="H178" s="267"/>
      <c r="I178" s="291" t="s">
        <v>536</v>
      </c>
      <c r="J178" s="267" t="s">
        <v>505</v>
      </c>
      <c r="K178" s="267" t="s">
        <v>537</v>
      </c>
      <c r="L178" s="12"/>
      <c r="M178" s="12"/>
      <c r="N178" s="8">
        <v>1838.1</v>
      </c>
      <c r="O178" s="8">
        <v>1838.1</v>
      </c>
      <c r="P178" s="8">
        <v>1795.4</v>
      </c>
      <c r="Q178" s="8">
        <v>4964.8999999999996</v>
      </c>
      <c r="R178" s="8">
        <v>4964.8999999999996</v>
      </c>
      <c r="S178" s="8">
        <v>4964.8999999999996</v>
      </c>
    </row>
    <row r="179" spans="1:19" ht="18" customHeight="1">
      <c r="A179" s="267"/>
      <c r="B179" s="268"/>
      <c r="C179" s="267"/>
      <c r="D179" s="267"/>
      <c r="E179" s="267"/>
      <c r="F179" s="267"/>
      <c r="G179" s="267"/>
      <c r="H179" s="267"/>
      <c r="I179" s="291"/>
      <c r="J179" s="267"/>
      <c r="K179" s="267"/>
      <c r="L179" s="12" t="s">
        <v>23</v>
      </c>
      <c r="M179" s="12" t="s">
        <v>30</v>
      </c>
      <c r="N179" s="8">
        <v>0</v>
      </c>
      <c r="O179" s="8">
        <v>0</v>
      </c>
      <c r="P179" s="8">
        <v>0</v>
      </c>
      <c r="Q179" s="8">
        <v>0</v>
      </c>
      <c r="R179" s="8">
        <v>0</v>
      </c>
      <c r="S179" s="8">
        <v>0</v>
      </c>
    </row>
    <row r="180" spans="1:19" ht="19.5" customHeight="1">
      <c r="A180" s="267"/>
      <c r="B180" s="268"/>
      <c r="C180" s="267"/>
      <c r="D180" s="267"/>
      <c r="E180" s="267"/>
      <c r="F180" s="267"/>
      <c r="G180" s="267"/>
      <c r="H180" s="267"/>
      <c r="I180" s="291"/>
      <c r="J180" s="267"/>
      <c r="K180" s="267"/>
      <c r="L180" s="12" t="s">
        <v>23</v>
      </c>
      <c r="M180" s="12" t="s">
        <v>31</v>
      </c>
      <c r="N180" s="8">
        <v>1838.1</v>
      </c>
      <c r="O180" s="8">
        <v>1838.1</v>
      </c>
      <c r="P180" s="8">
        <v>1795.4</v>
      </c>
      <c r="Q180" s="8">
        <v>4964.8999999999996</v>
      </c>
      <c r="R180" s="8">
        <v>4964.8999999999996</v>
      </c>
      <c r="S180" s="8">
        <v>4964.8999999999996</v>
      </c>
    </row>
    <row r="181" spans="1:19" ht="135.75" customHeight="1">
      <c r="A181" s="267" t="s">
        <v>161</v>
      </c>
      <c r="B181" s="268">
        <v>2039</v>
      </c>
      <c r="C181" s="23" t="s">
        <v>162</v>
      </c>
      <c r="D181" s="267" t="s">
        <v>163</v>
      </c>
      <c r="E181" s="267" t="s">
        <v>164</v>
      </c>
      <c r="F181" s="23" t="s">
        <v>165</v>
      </c>
      <c r="G181" s="267" t="s">
        <v>58</v>
      </c>
      <c r="H181" s="23" t="s">
        <v>166</v>
      </c>
      <c r="I181" s="267" t="s">
        <v>167</v>
      </c>
      <c r="J181" s="267" t="s">
        <v>160</v>
      </c>
      <c r="K181" s="23" t="s">
        <v>168</v>
      </c>
      <c r="L181" s="11"/>
      <c r="M181" s="11"/>
      <c r="N181" s="8">
        <v>15682.5</v>
      </c>
      <c r="O181" s="8">
        <v>15532.2</v>
      </c>
      <c r="P181" s="8">
        <v>14533</v>
      </c>
      <c r="Q181" s="8">
        <v>20180</v>
      </c>
      <c r="R181" s="8">
        <v>20180</v>
      </c>
      <c r="S181" s="8">
        <v>20180</v>
      </c>
    </row>
    <row r="182" spans="1:19">
      <c r="A182" s="267"/>
      <c r="B182" s="268"/>
      <c r="C182" s="24"/>
      <c r="D182" s="267"/>
      <c r="E182" s="267"/>
      <c r="F182" s="24"/>
      <c r="G182" s="267"/>
      <c r="H182" s="24"/>
      <c r="I182" s="267"/>
      <c r="J182" s="267"/>
      <c r="K182" s="24"/>
      <c r="L182" s="12" t="s">
        <v>21</v>
      </c>
      <c r="M182" s="12" t="s">
        <v>29</v>
      </c>
      <c r="N182" s="8">
        <v>9317.5</v>
      </c>
      <c r="O182" s="8">
        <v>9227.2000000000007</v>
      </c>
      <c r="P182" s="8">
        <v>8561.7999999999993</v>
      </c>
      <c r="Q182" s="8">
        <v>9700</v>
      </c>
      <c r="R182" s="8">
        <v>9700</v>
      </c>
      <c r="S182" s="8">
        <v>9700</v>
      </c>
    </row>
    <row r="183" spans="1:19">
      <c r="A183" s="267"/>
      <c r="B183" s="268"/>
      <c r="C183" s="24"/>
      <c r="D183" s="267"/>
      <c r="E183" s="267"/>
      <c r="F183" s="24"/>
      <c r="G183" s="267"/>
      <c r="H183" s="24"/>
      <c r="I183" s="267"/>
      <c r="J183" s="267"/>
      <c r="K183" s="24"/>
      <c r="L183" s="12" t="s">
        <v>24</v>
      </c>
      <c r="M183" s="12" t="s">
        <v>34</v>
      </c>
      <c r="N183" s="8">
        <v>2565</v>
      </c>
      <c r="O183" s="8">
        <v>2505.5</v>
      </c>
      <c r="P183" s="8">
        <v>2509.5</v>
      </c>
      <c r="Q183" s="8">
        <v>5980</v>
      </c>
      <c r="R183" s="8">
        <v>5980</v>
      </c>
      <c r="S183" s="8">
        <v>5980</v>
      </c>
    </row>
    <row r="184" spans="1:19">
      <c r="A184" s="267"/>
      <c r="B184" s="268"/>
      <c r="C184" s="24"/>
      <c r="D184" s="267"/>
      <c r="E184" s="267"/>
      <c r="F184" s="24"/>
      <c r="G184" s="267"/>
      <c r="H184" s="24"/>
      <c r="I184" s="267"/>
      <c r="J184" s="267"/>
      <c r="K184" s="24"/>
      <c r="L184" s="12" t="s">
        <v>27</v>
      </c>
      <c r="M184" s="12" t="s">
        <v>27</v>
      </c>
      <c r="N184" s="8">
        <v>1800</v>
      </c>
      <c r="O184" s="8">
        <v>1800</v>
      </c>
      <c r="P184" s="8">
        <v>1461.7</v>
      </c>
      <c r="Q184" s="8">
        <v>1500</v>
      </c>
      <c r="R184" s="8">
        <v>1500</v>
      </c>
      <c r="S184" s="8">
        <v>1500</v>
      </c>
    </row>
    <row r="185" spans="1:19">
      <c r="A185" s="267"/>
      <c r="B185" s="268"/>
      <c r="C185" s="24"/>
      <c r="D185" s="267"/>
      <c r="E185" s="267"/>
      <c r="F185" s="24"/>
      <c r="G185" s="267"/>
      <c r="H185" s="24"/>
      <c r="I185" s="267"/>
      <c r="J185" s="267"/>
      <c r="K185" s="24"/>
      <c r="L185" s="12" t="s">
        <v>33</v>
      </c>
      <c r="M185" s="12" t="s">
        <v>21</v>
      </c>
      <c r="N185" s="8">
        <v>0</v>
      </c>
      <c r="O185" s="8">
        <v>0</v>
      </c>
      <c r="P185" s="8">
        <v>0</v>
      </c>
      <c r="Q185" s="8">
        <v>0</v>
      </c>
      <c r="R185" s="8">
        <v>0</v>
      </c>
      <c r="S185" s="8">
        <v>0</v>
      </c>
    </row>
    <row r="186" spans="1:19">
      <c r="A186" s="267"/>
      <c r="B186" s="268"/>
      <c r="C186" s="24"/>
      <c r="D186" s="267"/>
      <c r="E186" s="267"/>
      <c r="F186" s="24"/>
      <c r="G186" s="267"/>
      <c r="H186" s="24"/>
      <c r="I186" s="267"/>
      <c r="J186" s="267"/>
      <c r="K186" s="24"/>
      <c r="L186" s="12" t="s">
        <v>33</v>
      </c>
      <c r="M186" s="12" t="s">
        <v>24</v>
      </c>
      <c r="N186" s="8">
        <v>0</v>
      </c>
      <c r="O186" s="8">
        <v>0</v>
      </c>
      <c r="P186" s="8">
        <v>0</v>
      </c>
      <c r="Q186" s="8">
        <v>0</v>
      </c>
      <c r="R186" s="8">
        <v>0</v>
      </c>
      <c r="S186" s="8">
        <v>0</v>
      </c>
    </row>
    <row r="187" spans="1:19" ht="41.25" customHeight="1">
      <c r="A187" s="267"/>
      <c r="B187" s="268"/>
      <c r="C187" s="25"/>
      <c r="D187" s="267"/>
      <c r="E187" s="267"/>
      <c r="F187" s="25"/>
      <c r="G187" s="267"/>
      <c r="H187" s="25"/>
      <c r="I187" s="267"/>
      <c r="J187" s="267"/>
      <c r="K187" s="25"/>
      <c r="L187" s="12" t="s">
        <v>28</v>
      </c>
      <c r="M187" s="12" t="s">
        <v>22</v>
      </c>
      <c r="N187" s="8">
        <v>2000</v>
      </c>
      <c r="O187" s="8">
        <v>1999.5</v>
      </c>
      <c r="P187" s="8">
        <v>2000</v>
      </c>
      <c r="Q187" s="8">
        <v>3000</v>
      </c>
      <c r="R187" s="8">
        <v>3000</v>
      </c>
      <c r="S187" s="8">
        <v>3000</v>
      </c>
    </row>
    <row r="188" spans="1:19" ht="116.25" customHeight="1">
      <c r="A188" s="267" t="s">
        <v>169</v>
      </c>
      <c r="B188" s="268">
        <v>2040</v>
      </c>
      <c r="C188" s="23" t="s">
        <v>40</v>
      </c>
      <c r="D188" s="23" t="s">
        <v>170</v>
      </c>
      <c r="E188" s="23" t="s">
        <v>108</v>
      </c>
      <c r="F188" s="23" t="s">
        <v>171</v>
      </c>
      <c r="G188" s="23" t="s">
        <v>58</v>
      </c>
      <c r="H188" s="23" t="s">
        <v>172</v>
      </c>
      <c r="I188" s="23" t="s">
        <v>173</v>
      </c>
      <c r="J188" s="23" t="s">
        <v>174</v>
      </c>
      <c r="K188" s="23" t="s">
        <v>175</v>
      </c>
      <c r="L188" s="11"/>
      <c r="M188" s="11"/>
      <c r="N188" s="8">
        <v>113009.20000000001</v>
      </c>
      <c r="O188" s="8">
        <v>112708</v>
      </c>
      <c r="P188" s="8">
        <v>182011.6</v>
      </c>
      <c r="Q188" s="8">
        <v>133057.4</v>
      </c>
      <c r="R188" s="8">
        <v>136105.20000000001</v>
      </c>
      <c r="S188" s="8">
        <v>140416.80000000002</v>
      </c>
    </row>
    <row r="189" spans="1:19">
      <c r="A189" s="267"/>
      <c r="B189" s="268"/>
      <c r="C189" s="24"/>
      <c r="D189" s="24"/>
      <c r="E189" s="24"/>
      <c r="F189" s="24"/>
      <c r="G189" s="24"/>
      <c r="H189" s="24"/>
      <c r="I189" s="24"/>
      <c r="J189" s="24"/>
      <c r="K189" s="24"/>
      <c r="L189" s="12" t="s">
        <v>21</v>
      </c>
      <c r="M189" s="12" t="s">
        <v>29</v>
      </c>
      <c r="N189" s="8">
        <v>48</v>
      </c>
      <c r="O189" s="8">
        <v>48</v>
      </c>
      <c r="P189" s="8">
        <v>50</v>
      </c>
      <c r="Q189" s="8">
        <v>50</v>
      </c>
      <c r="R189" s="8">
        <v>50</v>
      </c>
      <c r="S189" s="8">
        <v>50</v>
      </c>
    </row>
    <row r="190" spans="1:19">
      <c r="A190" s="267"/>
      <c r="B190" s="268"/>
      <c r="C190" s="24"/>
      <c r="D190" s="24"/>
      <c r="E190" s="24"/>
      <c r="F190" s="24"/>
      <c r="G190" s="24"/>
      <c r="H190" s="24"/>
      <c r="I190" s="24"/>
      <c r="J190" s="24"/>
      <c r="K190" s="24"/>
      <c r="L190" s="12" t="s">
        <v>27</v>
      </c>
      <c r="M190" s="12" t="s">
        <v>27</v>
      </c>
      <c r="N190" s="8">
        <v>112908.1</v>
      </c>
      <c r="O190" s="8">
        <v>112606.9</v>
      </c>
      <c r="P190" s="8">
        <v>181861.6</v>
      </c>
      <c r="Q190" s="8">
        <v>132857.4</v>
      </c>
      <c r="R190" s="8">
        <v>135899.20000000001</v>
      </c>
      <c r="S190" s="8">
        <v>140204.6</v>
      </c>
    </row>
    <row r="191" spans="1:19">
      <c r="A191" s="267"/>
      <c r="B191" s="268"/>
      <c r="C191" s="24"/>
      <c r="D191" s="24"/>
      <c r="E191" s="24"/>
      <c r="F191" s="24"/>
      <c r="G191" s="24"/>
      <c r="H191" s="24"/>
      <c r="I191" s="24"/>
      <c r="J191" s="24"/>
      <c r="K191" s="24"/>
      <c r="L191" s="12" t="s">
        <v>27</v>
      </c>
      <c r="M191" s="12" t="s">
        <v>30</v>
      </c>
      <c r="N191" s="8">
        <v>0</v>
      </c>
      <c r="O191" s="8">
        <v>0</v>
      </c>
      <c r="P191" s="8">
        <v>0</v>
      </c>
      <c r="Q191" s="8">
        <v>0</v>
      </c>
      <c r="R191" s="8">
        <v>0</v>
      </c>
      <c r="S191" s="8">
        <v>0</v>
      </c>
    </row>
    <row r="192" spans="1:19">
      <c r="A192" s="267"/>
      <c r="B192" s="268"/>
      <c r="C192" s="25"/>
      <c r="D192" s="25"/>
      <c r="E192" s="25"/>
      <c r="F192" s="25"/>
      <c r="G192" s="25"/>
      <c r="H192" s="25"/>
      <c r="I192" s="25"/>
      <c r="J192" s="25"/>
      <c r="K192" s="25"/>
      <c r="L192" s="12" t="s">
        <v>33</v>
      </c>
      <c r="M192" s="12" t="s">
        <v>21</v>
      </c>
      <c r="N192" s="8">
        <v>53.1</v>
      </c>
      <c r="O192" s="8">
        <v>53.1</v>
      </c>
      <c r="P192" s="8">
        <v>100</v>
      </c>
      <c r="Q192" s="8">
        <v>150</v>
      </c>
      <c r="R192" s="8">
        <v>156</v>
      </c>
      <c r="S192" s="8">
        <v>162.19999999999999</v>
      </c>
    </row>
    <row r="193" spans="1:19" ht="113.25" customHeight="1">
      <c r="A193" s="5" t="s">
        <v>176</v>
      </c>
      <c r="B193" s="6">
        <v>2041</v>
      </c>
      <c r="C193" s="5"/>
      <c r="D193" s="5"/>
      <c r="E193" s="5"/>
      <c r="F193" s="5"/>
      <c r="G193" s="5"/>
      <c r="H193" s="5"/>
      <c r="I193" s="5"/>
      <c r="J193" s="5"/>
      <c r="K193" s="5"/>
      <c r="L193" s="11"/>
      <c r="M193" s="11"/>
      <c r="N193" s="8">
        <v>0</v>
      </c>
      <c r="O193" s="8">
        <v>0</v>
      </c>
      <c r="P193" s="8">
        <v>0</v>
      </c>
      <c r="Q193" s="8">
        <v>0</v>
      </c>
      <c r="R193" s="8">
        <v>0</v>
      </c>
      <c r="S193" s="8">
        <v>0</v>
      </c>
    </row>
    <row r="194" spans="1:19" ht="42.75" customHeight="1">
      <c r="A194" s="5" t="s">
        <v>177</v>
      </c>
      <c r="B194" s="6">
        <v>2042</v>
      </c>
      <c r="C194" s="5"/>
      <c r="D194" s="5"/>
      <c r="E194" s="5"/>
      <c r="F194" s="5"/>
      <c r="G194" s="5"/>
      <c r="H194" s="5"/>
      <c r="I194" s="5"/>
      <c r="J194" s="5"/>
      <c r="K194" s="5"/>
      <c r="L194" s="11"/>
      <c r="M194" s="11"/>
      <c r="N194" s="8">
        <v>0</v>
      </c>
      <c r="O194" s="8">
        <v>0</v>
      </c>
      <c r="P194" s="8">
        <v>0</v>
      </c>
      <c r="Q194" s="8">
        <v>0</v>
      </c>
      <c r="R194" s="8">
        <v>0</v>
      </c>
      <c r="S194" s="8">
        <v>0</v>
      </c>
    </row>
    <row r="195" spans="1:19" ht="25.5" customHeight="1">
      <c r="A195" s="5" t="s">
        <v>178</v>
      </c>
      <c r="B195" s="6">
        <v>2043</v>
      </c>
      <c r="C195" s="5"/>
      <c r="D195" s="5"/>
      <c r="E195" s="5"/>
      <c r="F195" s="5"/>
      <c r="G195" s="5"/>
      <c r="H195" s="5"/>
      <c r="I195" s="5"/>
      <c r="J195" s="5"/>
      <c r="K195" s="5"/>
      <c r="L195" s="11"/>
      <c r="M195" s="11"/>
      <c r="N195" s="8">
        <v>0</v>
      </c>
      <c r="O195" s="8">
        <v>0</v>
      </c>
      <c r="P195" s="8">
        <v>0</v>
      </c>
      <c r="Q195" s="8">
        <v>0</v>
      </c>
      <c r="R195" s="8">
        <v>0</v>
      </c>
      <c r="S195" s="8">
        <v>0</v>
      </c>
    </row>
    <row r="196" spans="1:19" ht="75" customHeight="1">
      <c r="A196" s="5" t="s">
        <v>179</v>
      </c>
      <c r="B196" s="6">
        <v>2044</v>
      </c>
      <c r="C196" s="5"/>
      <c r="D196" s="5"/>
      <c r="E196" s="5"/>
      <c r="F196" s="5"/>
      <c r="G196" s="5"/>
      <c r="H196" s="5"/>
      <c r="I196" s="5"/>
      <c r="J196" s="5"/>
      <c r="K196" s="5"/>
      <c r="L196" s="11"/>
      <c r="M196" s="11"/>
      <c r="N196" s="8">
        <v>0</v>
      </c>
      <c r="O196" s="8">
        <v>0</v>
      </c>
      <c r="P196" s="8">
        <v>0</v>
      </c>
      <c r="Q196" s="8">
        <v>0</v>
      </c>
      <c r="R196" s="8">
        <v>0</v>
      </c>
      <c r="S196" s="8">
        <v>0</v>
      </c>
    </row>
    <row r="197" spans="1:19" ht="28.5" customHeight="1">
      <c r="A197" s="5" t="s">
        <v>180</v>
      </c>
      <c r="B197" s="6">
        <v>2045</v>
      </c>
      <c r="C197" s="5"/>
      <c r="D197" s="5"/>
      <c r="E197" s="5"/>
      <c r="F197" s="5"/>
      <c r="G197" s="5"/>
      <c r="H197" s="5"/>
      <c r="I197" s="5"/>
      <c r="J197" s="5"/>
      <c r="K197" s="5"/>
      <c r="L197" s="12"/>
      <c r="M197" s="12"/>
      <c r="N197" s="8">
        <v>0</v>
      </c>
      <c r="O197" s="8">
        <v>0</v>
      </c>
      <c r="P197" s="8">
        <v>0</v>
      </c>
      <c r="Q197" s="8">
        <v>0</v>
      </c>
      <c r="R197" s="8">
        <v>0</v>
      </c>
      <c r="S197" s="8">
        <v>0</v>
      </c>
    </row>
    <row r="198" spans="1:19" ht="53.25" customHeight="1">
      <c r="A198" s="5" t="s">
        <v>181</v>
      </c>
      <c r="B198" s="6">
        <v>2045</v>
      </c>
      <c r="C198" s="5"/>
      <c r="D198" s="5"/>
      <c r="E198" s="5"/>
      <c r="F198" s="5"/>
      <c r="G198" s="5"/>
      <c r="H198" s="5"/>
      <c r="I198" s="5"/>
      <c r="J198" s="5"/>
      <c r="K198" s="5"/>
      <c r="L198" s="11"/>
      <c r="M198" s="11"/>
      <c r="N198" s="8">
        <v>0</v>
      </c>
      <c r="O198" s="8">
        <v>0</v>
      </c>
      <c r="P198" s="8">
        <v>0</v>
      </c>
      <c r="Q198" s="8">
        <v>0</v>
      </c>
      <c r="R198" s="8">
        <v>0</v>
      </c>
      <c r="S198" s="8">
        <v>0</v>
      </c>
    </row>
    <row r="199" spans="1:19" ht="75" customHeight="1">
      <c r="A199" s="5" t="s">
        <v>182</v>
      </c>
      <c r="B199" s="29">
        <v>2100</v>
      </c>
      <c r="C199" s="7" t="s">
        <v>20</v>
      </c>
      <c r="D199" s="7" t="s">
        <v>20</v>
      </c>
      <c r="E199" s="7" t="s">
        <v>20</v>
      </c>
      <c r="F199" s="7" t="s">
        <v>20</v>
      </c>
      <c r="G199" s="7" t="s">
        <v>20</v>
      </c>
      <c r="H199" s="7" t="s">
        <v>20</v>
      </c>
      <c r="I199" s="7" t="s">
        <v>20</v>
      </c>
      <c r="J199" s="7" t="s">
        <v>20</v>
      </c>
      <c r="K199" s="7" t="s">
        <v>20</v>
      </c>
      <c r="L199" s="11"/>
      <c r="M199" s="11"/>
      <c r="N199" s="8">
        <v>2590611.8999999994</v>
      </c>
      <c r="O199" s="8">
        <v>2471798.5000000005</v>
      </c>
      <c r="P199" s="8">
        <v>3088089.6</v>
      </c>
      <c r="Q199" s="8">
        <v>4053824.8</v>
      </c>
      <c r="R199" s="8">
        <v>3698198.1000000006</v>
      </c>
      <c r="S199" s="8">
        <v>4243669.8000000007</v>
      </c>
    </row>
    <row r="200" spans="1:19" ht="52.5" customHeight="1">
      <c r="A200" s="267" t="s">
        <v>183</v>
      </c>
      <c r="B200" s="268">
        <v>2101</v>
      </c>
      <c r="C200" s="267" t="s">
        <v>184</v>
      </c>
      <c r="D200" s="267" t="s">
        <v>185</v>
      </c>
      <c r="E200" s="267" t="s">
        <v>186</v>
      </c>
      <c r="F200" s="267" t="s">
        <v>187</v>
      </c>
      <c r="G200" s="277" t="s">
        <v>58</v>
      </c>
      <c r="H200" s="267" t="s">
        <v>188</v>
      </c>
      <c r="I200" s="267" t="s">
        <v>541</v>
      </c>
      <c r="J200" s="267" t="s">
        <v>189</v>
      </c>
      <c r="K200" s="31" t="s">
        <v>542</v>
      </c>
      <c r="L200" s="11"/>
      <c r="M200" s="11"/>
      <c r="N200" s="8">
        <v>188514.2</v>
      </c>
      <c r="O200" s="8">
        <v>185893.9</v>
      </c>
      <c r="P200" s="8">
        <v>196097.1</v>
      </c>
      <c r="Q200" s="8">
        <v>211376.8</v>
      </c>
      <c r="R200" s="8">
        <v>218603.59999999998</v>
      </c>
      <c r="S200" s="8">
        <v>222614.3</v>
      </c>
    </row>
    <row r="201" spans="1:19" ht="12.75" customHeight="1">
      <c r="A201" s="267"/>
      <c r="B201" s="268"/>
      <c r="C201" s="267"/>
      <c r="D201" s="267"/>
      <c r="E201" s="267"/>
      <c r="F201" s="267"/>
      <c r="G201" s="277"/>
      <c r="H201" s="267"/>
      <c r="I201" s="267"/>
      <c r="J201" s="267"/>
      <c r="K201" s="32"/>
      <c r="L201" s="12" t="s">
        <v>21</v>
      </c>
      <c r="M201" s="12" t="s">
        <v>22</v>
      </c>
      <c r="N201" s="8">
        <v>3971</v>
      </c>
      <c r="O201" s="8">
        <v>3854</v>
      </c>
      <c r="P201" s="8">
        <v>4191.3999999999996</v>
      </c>
      <c r="Q201" s="8">
        <v>0</v>
      </c>
      <c r="R201" s="8">
        <v>0</v>
      </c>
      <c r="S201" s="8">
        <v>0</v>
      </c>
    </row>
    <row r="202" spans="1:19" ht="12.75" customHeight="1">
      <c r="A202" s="267"/>
      <c r="B202" s="268"/>
      <c r="C202" s="267"/>
      <c r="D202" s="267"/>
      <c r="E202" s="267"/>
      <c r="F202" s="267"/>
      <c r="G202" s="277"/>
      <c r="H202" s="267"/>
      <c r="I202" s="267"/>
      <c r="J202" s="267"/>
      <c r="K202" s="32"/>
      <c r="L202" s="12" t="s">
        <v>21</v>
      </c>
      <c r="M202" s="12" t="s">
        <v>23</v>
      </c>
      <c r="N202" s="8">
        <v>181749.2</v>
      </c>
      <c r="O202" s="8">
        <v>179246</v>
      </c>
      <c r="P202" s="8">
        <v>189133.5</v>
      </c>
      <c r="Q202" s="8">
        <v>208400</v>
      </c>
      <c r="R202" s="8">
        <v>215626.8</v>
      </c>
      <c r="S202" s="8">
        <v>219637.5</v>
      </c>
    </row>
    <row r="203" spans="1:19" ht="12.75" customHeight="1">
      <c r="A203" s="267"/>
      <c r="B203" s="268"/>
      <c r="C203" s="267"/>
      <c r="D203" s="267"/>
      <c r="E203" s="267"/>
      <c r="F203" s="267"/>
      <c r="G203" s="277"/>
      <c r="H203" s="267"/>
      <c r="I203" s="267"/>
      <c r="J203" s="267"/>
      <c r="K203" s="33"/>
      <c r="L203" s="12" t="s">
        <v>21</v>
      </c>
      <c r="M203" s="12" t="s">
        <v>29</v>
      </c>
      <c r="N203" s="8">
        <v>2794</v>
      </c>
      <c r="O203" s="8">
        <v>2793.9</v>
      </c>
      <c r="P203" s="8">
        <v>2772.2</v>
      </c>
      <c r="Q203" s="8">
        <v>2976.8</v>
      </c>
      <c r="R203" s="8">
        <v>2976.8</v>
      </c>
      <c r="S203" s="8">
        <v>2976.8</v>
      </c>
    </row>
    <row r="204" spans="1:19" ht="26.25" customHeight="1">
      <c r="A204" s="5" t="s">
        <v>190</v>
      </c>
      <c r="B204" s="6">
        <v>2102</v>
      </c>
      <c r="C204" s="9"/>
      <c r="D204" s="26"/>
      <c r="E204" s="26"/>
      <c r="F204" s="26"/>
      <c r="G204" s="26"/>
      <c r="H204" s="26"/>
      <c r="I204" s="26"/>
      <c r="J204" s="26"/>
      <c r="K204" s="26"/>
      <c r="L204" s="11"/>
      <c r="M204" s="11"/>
      <c r="N204" s="8">
        <v>0</v>
      </c>
      <c r="O204" s="8">
        <v>0</v>
      </c>
      <c r="P204" s="8">
        <v>0</v>
      </c>
      <c r="Q204" s="8">
        <v>0</v>
      </c>
      <c r="R204" s="8">
        <v>0</v>
      </c>
      <c r="S204" s="8">
        <v>0</v>
      </c>
    </row>
    <row r="205" spans="1:19" ht="101.25" customHeight="1">
      <c r="A205" s="267" t="s">
        <v>191</v>
      </c>
      <c r="B205" s="268">
        <v>2103</v>
      </c>
      <c r="C205" s="267" t="s">
        <v>40</v>
      </c>
      <c r="D205" s="277" t="s">
        <v>192</v>
      </c>
      <c r="E205" s="267" t="s">
        <v>108</v>
      </c>
      <c r="F205" s="277"/>
      <c r="G205" s="277"/>
      <c r="H205" s="277"/>
      <c r="I205" s="267" t="s">
        <v>193</v>
      </c>
      <c r="J205" s="277" t="s">
        <v>58</v>
      </c>
      <c r="K205" s="267" t="s">
        <v>149</v>
      </c>
      <c r="L205" s="11"/>
      <c r="M205" s="11"/>
      <c r="N205" s="8">
        <v>1087215.2</v>
      </c>
      <c r="O205" s="8">
        <v>1063791.2000000002</v>
      </c>
      <c r="P205" s="8">
        <v>1250056.8999999999</v>
      </c>
      <c r="Q205" s="8">
        <v>1322443.1000000001</v>
      </c>
      <c r="R205" s="8">
        <v>1368787.3000000003</v>
      </c>
      <c r="S205" s="8">
        <v>1418495.3</v>
      </c>
    </row>
    <row r="206" spans="1:19">
      <c r="A206" s="267"/>
      <c r="B206" s="268"/>
      <c r="C206" s="267"/>
      <c r="D206" s="277"/>
      <c r="E206" s="267"/>
      <c r="F206" s="277"/>
      <c r="G206" s="277"/>
      <c r="H206" s="277"/>
      <c r="I206" s="267"/>
      <c r="J206" s="277"/>
      <c r="K206" s="267"/>
      <c r="L206" s="12" t="s">
        <v>21</v>
      </c>
      <c r="M206" s="12" t="s">
        <v>29</v>
      </c>
      <c r="N206" s="8">
        <v>178950.9</v>
      </c>
      <c r="O206" s="8">
        <v>171657.60000000001</v>
      </c>
      <c r="P206" s="8">
        <v>210345.3</v>
      </c>
      <c r="Q206" s="8">
        <v>229443.5</v>
      </c>
      <c r="R206" s="8">
        <v>232984.5</v>
      </c>
      <c r="S206" s="8">
        <v>245923.8</v>
      </c>
    </row>
    <row r="207" spans="1:19">
      <c r="A207" s="267"/>
      <c r="B207" s="268"/>
      <c r="C207" s="267"/>
      <c r="D207" s="277"/>
      <c r="E207" s="267"/>
      <c r="F207" s="277"/>
      <c r="G207" s="277"/>
      <c r="H207" s="277"/>
      <c r="I207" s="267"/>
      <c r="J207" s="277"/>
      <c r="K207" s="267"/>
      <c r="L207" s="12" t="s">
        <v>25</v>
      </c>
      <c r="M207" s="12" t="s">
        <v>23</v>
      </c>
      <c r="N207" s="8">
        <v>686824.9</v>
      </c>
      <c r="O207" s="8">
        <v>678371.3</v>
      </c>
      <c r="P207" s="8">
        <v>770586</v>
      </c>
      <c r="Q207" s="8">
        <v>801016.8</v>
      </c>
      <c r="R207" s="8">
        <v>824058.1</v>
      </c>
      <c r="S207" s="8">
        <v>849894.2</v>
      </c>
    </row>
    <row r="208" spans="1:19">
      <c r="A208" s="267"/>
      <c r="B208" s="268"/>
      <c r="C208" s="267"/>
      <c r="D208" s="277"/>
      <c r="E208" s="267"/>
      <c r="F208" s="277"/>
      <c r="G208" s="277"/>
      <c r="H208" s="277"/>
      <c r="I208" s="267"/>
      <c r="J208" s="277"/>
      <c r="K208" s="267"/>
      <c r="L208" s="12" t="s">
        <v>24</v>
      </c>
      <c r="M208" s="12" t="s">
        <v>33</v>
      </c>
      <c r="N208" s="8">
        <v>0</v>
      </c>
      <c r="O208" s="8">
        <v>0</v>
      </c>
      <c r="P208" s="8">
        <v>0</v>
      </c>
      <c r="Q208" s="8">
        <v>0</v>
      </c>
      <c r="R208" s="8">
        <v>0</v>
      </c>
      <c r="S208" s="8">
        <v>0</v>
      </c>
    </row>
    <row r="209" spans="1:19">
      <c r="A209" s="267"/>
      <c r="B209" s="268"/>
      <c r="C209" s="267"/>
      <c r="D209" s="277"/>
      <c r="E209" s="267"/>
      <c r="F209" s="277"/>
      <c r="G209" s="277"/>
      <c r="H209" s="277"/>
      <c r="I209" s="267"/>
      <c r="J209" s="277"/>
      <c r="K209" s="267"/>
      <c r="L209" s="12" t="s">
        <v>24</v>
      </c>
      <c r="M209" s="12" t="s">
        <v>30</v>
      </c>
      <c r="N209" s="8">
        <v>166092.1</v>
      </c>
      <c r="O209" s="8">
        <v>160750.20000000001</v>
      </c>
      <c r="P209" s="8">
        <v>212831.2</v>
      </c>
      <c r="Q209" s="8">
        <v>229954.2</v>
      </c>
      <c r="R209" s="8">
        <v>247382.6</v>
      </c>
      <c r="S209" s="8">
        <v>255740.7</v>
      </c>
    </row>
    <row r="210" spans="1:19">
      <c r="A210" s="267"/>
      <c r="B210" s="268"/>
      <c r="C210" s="267"/>
      <c r="D210" s="277"/>
      <c r="E210" s="267"/>
      <c r="F210" s="277"/>
      <c r="G210" s="277"/>
      <c r="H210" s="277"/>
      <c r="I210" s="267"/>
      <c r="J210" s="277"/>
      <c r="K210" s="267"/>
      <c r="L210" s="12" t="s">
        <v>24</v>
      </c>
      <c r="M210" s="12" t="s">
        <v>34</v>
      </c>
      <c r="N210" s="8">
        <v>55347.3</v>
      </c>
      <c r="O210" s="8">
        <v>53012.1</v>
      </c>
      <c r="P210" s="8">
        <v>56294.400000000001</v>
      </c>
      <c r="Q210" s="8">
        <v>62028.6</v>
      </c>
      <c r="R210" s="8">
        <v>64362.1</v>
      </c>
      <c r="S210" s="8">
        <v>66936.600000000006</v>
      </c>
    </row>
    <row r="211" spans="1:19">
      <c r="A211" s="267"/>
      <c r="B211" s="268"/>
      <c r="C211" s="267"/>
      <c r="D211" s="277"/>
      <c r="E211" s="267"/>
      <c r="F211" s="277"/>
      <c r="G211" s="277"/>
      <c r="H211" s="277"/>
      <c r="I211" s="267"/>
      <c r="J211" s="277"/>
      <c r="K211" s="267"/>
      <c r="L211" s="12" t="s">
        <v>25</v>
      </c>
      <c r="M211" s="12" t="s">
        <v>25</v>
      </c>
      <c r="N211" s="8">
        <v>0</v>
      </c>
      <c r="O211" s="8">
        <v>0</v>
      </c>
      <c r="P211" s="8">
        <v>0</v>
      </c>
      <c r="Q211" s="8">
        <v>0</v>
      </c>
      <c r="R211" s="8">
        <v>0</v>
      </c>
      <c r="S211" s="8">
        <v>0</v>
      </c>
    </row>
    <row r="212" spans="1:19" ht="63" customHeight="1">
      <c r="A212" s="5" t="s">
        <v>194</v>
      </c>
      <c r="B212" s="6">
        <v>2104</v>
      </c>
      <c r="C212" s="9"/>
      <c r="D212" s="26"/>
      <c r="E212" s="26"/>
      <c r="F212" s="26"/>
      <c r="G212" s="26"/>
      <c r="H212" s="26"/>
      <c r="I212" s="26"/>
      <c r="J212" s="26"/>
      <c r="K212" s="26"/>
      <c r="L212" s="11"/>
      <c r="M212" s="11"/>
      <c r="N212" s="8">
        <v>0</v>
      </c>
      <c r="O212" s="8">
        <v>0</v>
      </c>
      <c r="P212" s="8">
        <v>0</v>
      </c>
      <c r="Q212" s="8">
        <v>0</v>
      </c>
      <c r="R212" s="8">
        <v>0</v>
      </c>
      <c r="S212" s="8">
        <v>0</v>
      </c>
    </row>
    <row r="213" spans="1:19" ht="48">
      <c r="A213" s="5" t="s">
        <v>195</v>
      </c>
      <c r="B213" s="6">
        <v>2105</v>
      </c>
      <c r="C213" s="9"/>
      <c r="D213" s="26"/>
      <c r="E213" s="26"/>
      <c r="F213" s="26"/>
      <c r="G213" s="26"/>
      <c r="H213" s="26"/>
      <c r="I213" s="26"/>
      <c r="J213" s="26"/>
      <c r="K213" s="26"/>
      <c r="L213" s="11"/>
      <c r="M213" s="11"/>
      <c r="N213" s="8">
        <v>0</v>
      </c>
      <c r="O213" s="8">
        <v>0</v>
      </c>
      <c r="P213" s="8">
        <v>0</v>
      </c>
      <c r="Q213" s="8">
        <v>0</v>
      </c>
      <c r="R213" s="8">
        <v>0</v>
      </c>
      <c r="S213" s="8">
        <v>0</v>
      </c>
    </row>
    <row r="214" spans="1:19" ht="43.5" customHeight="1">
      <c r="A214" s="5" t="s">
        <v>196</v>
      </c>
      <c r="B214" s="6">
        <v>2106</v>
      </c>
      <c r="C214" s="9"/>
      <c r="D214" s="26"/>
      <c r="E214" s="26"/>
      <c r="F214" s="26"/>
      <c r="G214" s="26"/>
      <c r="H214" s="26"/>
      <c r="I214" s="26"/>
      <c r="J214" s="26"/>
      <c r="K214" s="26"/>
      <c r="L214" s="11"/>
      <c r="M214" s="11"/>
      <c r="N214" s="8">
        <v>0</v>
      </c>
      <c r="O214" s="8">
        <v>0</v>
      </c>
      <c r="P214" s="8">
        <v>0</v>
      </c>
      <c r="Q214" s="8">
        <v>0</v>
      </c>
      <c r="R214" s="8">
        <v>0</v>
      </c>
      <c r="S214" s="8">
        <v>0</v>
      </c>
    </row>
    <row r="215" spans="1:19" ht="56.25" customHeight="1">
      <c r="A215" s="5" t="s">
        <v>197</v>
      </c>
      <c r="B215" s="6">
        <v>2107</v>
      </c>
      <c r="C215" s="9"/>
      <c r="D215" s="26"/>
      <c r="E215" s="26"/>
      <c r="F215" s="26"/>
      <c r="G215" s="26"/>
      <c r="H215" s="26"/>
      <c r="I215" s="26"/>
      <c r="J215" s="26"/>
      <c r="K215" s="26"/>
      <c r="L215" s="11"/>
      <c r="M215" s="11"/>
      <c r="N215" s="8">
        <v>0</v>
      </c>
      <c r="O215" s="8">
        <v>0</v>
      </c>
      <c r="P215" s="8">
        <v>0</v>
      </c>
      <c r="Q215" s="8">
        <v>0</v>
      </c>
      <c r="R215" s="8">
        <v>0</v>
      </c>
      <c r="S215" s="8">
        <v>0</v>
      </c>
    </row>
    <row r="216" spans="1:19" ht="106.5" customHeight="1">
      <c r="A216" s="5" t="s">
        <v>198</v>
      </c>
      <c r="B216" s="6">
        <v>2108</v>
      </c>
      <c r="C216" s="182" t="s">
        <v>499</v>
      </c>
      <c r="D216" s="183" t="s">
        <v>500</v>
      </c>
      <c r="E216" s="182" t="s">
        <v>503</v>
      </c>
      <c r="F216" s="184" t="s">
        <v>501</v>
      </c>
      <c r="G216" s="183" t="s">
        <v>502</v>
      </c>
      <c r="H216" s="182" t="s">
        <v>504</v>
      </c>
      <c r="I216" s="241" t="s">
        <v>555</v>
      </c>
      <c r="J216" s="242" t="s">
        <v>58</v>
      </c>
      <c r="K216" s="241" t="s">
        <v>543</v>
      </c>
      <c r="L216" s="12" t="s">
        <v>21</v>
      </c>
      <c r="M216" s="12" t="s">
        <v>27</v>
      </c>
      <c r="N216" s="8">
        <v>0</v>
      </c>
      <c r="O216" s="8">
        <v>0</v>
      </c>
      <c r="P216" s="8">
        <v>57699</v>
      </c>
      <c r="Q216" s="8">
        <v>0</v>
      </c>
      <c r="R216" s="8">
        <v>0</v>
      </c>
      <c r="S216" s="8">
        <v>0</v>
      </c>
    </row>
    <row r="217" spans="1:19" ht="75" customHeight="1">
      <c r="A217" s="5" t="s">
        <v>199</v>
      </c>
      <c r="B217" s="6">
        <v>2109</v>
      </c>
      <c r="C217" s="9"/>
      <c r="D217" s="26"/>
      <c r="E217" s="26"/>
      <c r="F217" s="26"/>
      <c r="G217" s="26"/>
      <c r="H217" s="26"/>
      <c r="I217" s="26"/>
      <c r="J217" s="26"/>
      <c r="K217" s="26"/>
      <c r="L217" s="11"/>
      <c r="M217" s="11"/>
      <c r="N217" s="8">
        <v>0</v>
      </c>
      <c r="O217" s="8">
        <v>0</v>
      </c>
      <c r="P217" s="8">
        <v>0</v>
      </c>
      <c r="Q217" s="8">
        <v>0</v>
      </c>
      <c r="R217" s="8">
        <v>0</v>
      </c>
      <c r="S217" s="8">
        <v>0</v>
      </c>
    </row>
    <row r="218" spans="1:19" ht="112.5" customHeight="1">
      <c r="A218" s="5" t="s">
        <v>200</v>
      </c>
      <c r="B218" s="6">
        <v>2110</v>
      </c>
      <c r="C218" s="9"/>
      <c r="D218" s="26"/>
      <c r="E218" s="26"/>
      <c r="F218" s="26"/>
      <c r="G218" s="26"/>
      <c r="H218" s="26"/>
      <c r="I218" s="26"/>
      <c r="J218" s="26"/>
      <c r="K218" s="26"/>
      <c r="L218" s="11"/>
      <c r="M218" s="11"/>
      <c r="N218" s="8">
        <v>0</v>
      </c>
      <c r="O218" s="8">
        <v>0</v>
      </c>
      <c r="P218" s="8">
        <v>0</v>
      </c>
      <c r="Q218" s="8">
        <v>0</v>
      </c>
      <c r="R218" s="8">
        <v>0</v>
      </c>
      <c r="S218" s="8">
        <v>0</v>
      </c>
    </row>
    <row r="219" spans="1:19" ht="132">
      <c r="A219" s="5" t="s">
        <v>201</v>
      </c>
      <c r="B219" s="6">
        <v>2111</v>
      </c>
      <c r="C219" s="9"/>
      <c r="D219" s="26"/>
      <c r="E219" s="26"/>
      <c r="F219" s="26"/>
      <c r="G219" s="26"/>
      <c r="H219" s="26"/>
      <c r="I219" s="26"/>
      <c r="J219" s="26"/>
      <c r="K219" s="26"/>
      <c r="L219" s="12" t="s">
        <v>34</v>
      </c>
      <c r="M219" s="12" t="s">
        <v>22</v>
      </c>
      <c r="N219" s="8">
        <v>0</v>
      </c>
      <c r="O219" s="8">
        <v>0</v>
      </c>
      <c r="P219" s="8">
        <v>0</v>
      </c>
      <c r="Q219" s="8">
        <v>0</v>
      </c>
      <c r="R219" s="8">
        <v>0</v>
      </c>
      <c r="S219" s="8">
        <v>0</v>
      </c>
    </row>
    <row r="220" spans="1:19" ht="43.5" customHeight="1">
      <c r="A220" s="5" t="s">
        <v>202</v>
      </c>
      <c r="B220" s="6">
        <v>2112</v>
      </c>
      <c r="C220" s="9"/>
      <c r="D220" s="26"/>
      <c r="E220" s="26"/>
      <c r="F220" s="26"/>
      <c r="G220" s="26"/>
      <c r="H220" s="26"/>
      <c r="I220" s="26"/>
      <c r="J220" s="26"/>
      <c r="K220" s="26"/>
      <c r="L220" s="11"/>
      <c r="M220" s="11"/>
      <c r="N220" s="8">
        <v>0</v>
      </c>
      <c r="O220" s="8">
        <v>0</v>
      </c>
      <c r="P220" s="8">
        <v>0</v>
      </c>
      <c r="Q220" s="8">
        <v>0</v>
      </c>
      <c r="R220" s="8">
        <v>0</v>
      </c>
      <c r="S220" s="8">
        <v>0</v>
      </c>
    </row>
    <row r="221" spans="1:19" ht="132" customHeight="1">
      <c r="A221" s="267" t="s">
        <v>203</v>
      </c>
      <c r="B221" s="268">
        <v>2113</v>
      </c>
      <c r="C221" s="267" t="s">
        <v>40</v>
      </c>
      <c r="D221" s="267" t="s">
        <v>204</v>
      </c>
      <c r="E221" s="267" t="s">
        <v>108</v>
      </c>
      <c r="F221" s="267"/>
      <c r="G221" s="267"/>
      <c r="H221" s="267"/>
      <c r="I221" s="267" t="s">
        <v>205</v>
      </c>
      <c r="J221" s="267" t="s">
        <v>189</v>
      </c>
      <c r="K221" s="267" t="s">
        <v>206</v>
      </c>
      <c r="L221" s="11"/>
      <c r="M221" s="11"/>
      <c r="N221" s="8">
        <v>1147.5</v>
      </c>
      <c r="O221" s="8">
        <v>1040.5</v>
      </c>
      <c r="P221" s="8">
        <v>636.29999999999995</v>
      </c>
      <c r="Q221" s="8">
        <v>1834.7</v>
      </c>
      <c r="R221" s="8">
        <v>1836.2</v>
      </c>
      <c r="S221" s="8">
        <v>1837.7</v>
      </c>
    </row>
    <row r="222" spans="1:19">
      <c r="A222" s="267"/>
      <c r="B222" s="268"/>
      <c r="C222" s="267"/>
      <c r="D222" s="267"/>
      <c r="E222" s="267"/>
      <c r="F222" s="267"/>
      <c r="G222" s="267"/>
      <c r="H222" s="267"/>
      <c r="I222" s="267"/>
      <c r="J222" s="267"/>
      <c r="K222" s="267"/>
      <c r="L222" s="12" t="s">
        <v>21</v>
      </c>
      <c r="M222" s="12" t="s">
        <v>24</v>
      </c>
      <c r="N222" s="8">
        <v>0</v>
      </c>
      <c r="O222" s="8">
        <v>0</v>
      </c>
      <c r="P222" s="8">
        <v>0</v>
      </c>
      <c r="Q222" s="8">
        <v>300</v>
      </c>
      <c r="R222" s="8">
        <v>300</v>
      </c>
      <c r="S222" s="8">
        <v>300</v>
      </c>
    </row>
    <row r="223" spans="1:19">
      <c r="A223" s="267"/>
      <c r="B223" s="268"/>
      <c r="C223" s="267"/>
      <c r="D223" s="267"/>
      <c r="E223" s="267"/>
      <c r="F223" s="267"/>
      <c r="G223" s="267"/>
      <c r="H223" s="267"/>
      <c r="I223" s="267"/>
      <c r="J223" s="267"/>
      <c r="K223" s="267"/>
      <c r="L223" s="12" t="s">
        <v>21</v>
      </c>
      <c r="M223" s="12" t="s">
        <v>26</v>
      </c>
      <c r="N223" s="8">
        <v>0</v>
      </c>
      <c r="O223" s="8">
        <v>0</v>
      </c>
      <c r="P223" s="8">
        <v>0</v>
      </c>
      <c r="Q223" s="8">
        <v>0</v>
      </c>
      <c r="R223" s="8">
        <v>0</v>
      </c>
      <c r="S223" s="8">
        <v>0</v>
      </c>
    </row>
    <row r="224" spans="1:19">
      <c r="A224" s="267"/>
      <c r="B224" s="268"/>
      <c r="C224" s="267"/>
      <c r="D224" s="267"/>
      <c r="E224" s="267"/>
      <c r="F224" s="267"/>
      <c r="G224" s="267"/>
      <c r="H224" s="267"/>
      <c r="I224" s="267"/>
      <c r="J224" s="267"/>
      <c r="K224" s="267"/>
      <c r="L224" s="12" t="s">
        <v>21</v>
      </c>
      <c r="M224" s="12" t="s">
        <v>29</v>
      </c>
      <c r="N224" s="8">
        <v>0</v>
      </c>
      <c r="O224" s="8">
        <v>0</v>
      </c>
      <c r="P224" s="8">
        <v>0</v>
      </c>
      <c r="Q224" s="8">
        <v>0</v>
      </c>
      <c r="R224" s="8">
        <v>0</v>
      </c>
      <c r="S224" s="8">
        <v>0</v>
      </c>
    </row>
    <row r="225" spans="1:19">
      <c r="A225" s="267"/>
      <c r="B225" s="268"/>
      <c r="C225" s="267"/>
      <c r="D225" s="267"/>
      <c r="E225" s="267"/>
      <c r="F225" s="267"/>
      <c r="G225" s="267"/>
      <c r="H225" s="267"/>
      <c r="I225" s="267"/>
      <c r="J225" s="267"/>
      <c r="K225" s="267"/>
      <c r="L225" s="12" t="s">
        <v>24</v>
      </c>
      <c r="M225" s="12" t="s">
        <v>33</v>
      </c>
      <c r="N225" s="8">
        <v>0</v>
      </c>
      <c r="O225" s="8">
        <v>0</v>
      </c>
      <c r="P225" s="8">
        <v>0</v>
      </c>
      <c r="Q225" s="8">
        <v>0</v>
      </c>
      <c r="R225" s="8">
        <v>0</v>
      </c>
      <c r="S225" s="8">
        <v>0</v>
      </c>
    </row>
    <row r="226" spans="1:19">
      <c r="A226" s="267"/>
      <c r="B226" s="268"/>
      <c r="C226" s="267"/>
      <c r="D226" s="267"/>
      <c r="E226" s="267"/>
      <c r="F226" s="267"/>
      <c r="G226" s="267"/>
      <c r="H226" s="267"/>
      <c r="I226" s="267"/>
      <c r="J226" s="267"/>
      <c r="K226" s="267"/>
      <c r="L226" s="12" t="s">
        <v>24</v>
      </c>
      <c r="M226" s="12" t="s">
        <v>34</v>
      </c>
      <c r="N226" s="8">
        <v>0</v>
      </c>
      <c r="O226" s="8">
        <v>0</v>
      </c>
      <c r="P226" s="8">
        <v>0</v>
      </c>
      <c r="Q226" s="8">
        <v>0</v>
      </c>
      <c r="R226" s="8">
        <v>0</v>
      </c>
      <c r="S226" s="8">
        <v>0</v>
      </c>
    </row>
    <row r="227" spans="1:19">
      <c r="A227" s="267"/>
      <c r="B227" s="268"/>
      <c r="C227" s="267"/>
      <c r="D227" s="267"/>
      <c r="E227" s="267"/>
      <c r="F227" s="267"/>
      <c r="G227" s="267"/>
      <c r="H227" s="267"/>
      <c r="I227" s="267"/>
      <c r="J227" s="267"/>
      <c r="K227" s="267"/>
      <c r="L227" s="12" t="s">
        <v>25</v>
      </c>
      <c r="M227" s="12" t="s">
        <v>25</v>
      </c>
      <c r="N227" s="8">
        <v>0</v>
      </c>
      <c r="O227" s="8">
        <v>0</v>
      </c>
      <c r="P227" s="8">
        <v>0</v>
      </c>
      <c r="Q227" s="8">
        <v>0</v>
      </c>
      <c r="R227" s="8">
        <v>0</v>
      </c>
      <c r="S227" s="8">
        <v>0</v>
      </c>
    </row>
    <row r="228" spans="1:19">
      <c r="A228" s="267"/>
      <c r="B228" s="268"/>
      <c r="C228" s="267"/>
      <c r="D228" s="267"/>
      <c r="E228" s="267"/>
      <c r="F228" s="267"/>
      <c r="G228" s="267"/>
      <c r="H228" s="267"/>
      <c r="I228" s="267"/>
      <c r="J228" s="267"/>
      <c r="K228" s="267"/>
      <c r="L228" s="12" t="s">
        <v>27</v>
      </c>
      <c r="M228" s="12" t="s">
        <v>25</v>
      </c>
      <c r="N228" s="8">
        <v>1147.5</v>
      </c>
      <c r="O228" s="8">
        <v>1040.5</v>
      </c>
      <c r="P228" s="8">
        <v>636.29999999999995</v>
      </c>
      <c r="Q228" s="8">
        <v>1534.7</v>
      </c>
      <c r="R228" s="8">
        <v>1536.2</v>
      </c>
      <c r="S228" s="8">
        <v>1537.7</v>
      </c>
    </row>
    <row r="229" spans="1:19">
      <c r="A229" s="267"/>
      <c r="B229" s="268"/>
      <c r="C229" s="267"/>
      <c r="D229" s="267"/>
      <c r="E229" s="267"/>
      <c r="F229" s="267"/>
      <c r="G229" s="267"/>
      <c r="H229" s="267"/>
      <c r="I229" s="267"/>
      <c r="J229" s="267"/>
      <c r="K229" s="267"/>
      <c r="L229" s="12" t="s">
        <v>27</v>
      </c>
      <c r="M229" s="12" t="s">
        <v>30</v>
      </c>
      <c r="N229" s="8">
        <v>0</v>
      </c>
      <c r="O229" s="8">
        <v>0</v>
      </c>
      <c r="P229" s="8">
        <v>0</v>
      </c>
      <c r="Q229" s="8">
        <v>0</v>
      </c>
      <c r="R229" s="8">
        <v>0</v>
      </c>
      <c r="S229" s="8">
        <v>0</v>
      </c>
    </row>
    <row r="230" spans="1:19">
      <c r="A230" s="267"/>
      <c r="B230" s="268"/>
      <c r="C230" s="267"/>
      <c r="D230" s="267"/>
      <c r="E230" s="267"/>
      <c r="F230" s="267"/>
      <c r="G230" s="267"/>
      <c r="H230" s="267"/>
      <c r="I230" s="267"/>
      <c r="J230" s="267"/>
      <c r="K230" s="267"/>
      <c r="L230" s="12" t="s">
        <v>33</v>
      </c>
      <c r="M230" s="12" t="s">
        <v>24</v>
      </c>
      <c r="N230" s="8">
        <v>0</v>
      </c>
      <c r="O230" s="8">
        <v>0</v>
      </c>
      <c r="P230" s="8">
        <v>0</v>
      </c>
      <c r="Q230" s="8">
        <v>0</v>
      </c>
      <c r="R230" s="8">
        <v>0</v>
      </c>
      <c r="S230" s="8">
        <v>0</v>
      </c>
    </row>
    <row r="231" spans="1:19" ht="111" customHeight="1">
      <c r="A231" s="267" t="s">
        <v>207</v>
      </c>
      <c r="B231" s="268">
        <v>2114</v>
      </c>
      <c r="C231" s="267" t="s">
        <v>208</v>
      </c>
      <c r="D231" s="267" t="s">
        <v>209</v>
      </c>
      <c r="E231" s="267" t="s">
        <v>210</v>
      </c>
      <c r="F231" s="271"/>
      <c r="G231" s="271"/>
      <c r="H231" s="271"/>
      <c r="I231" s="267" t="s">
        <v>600</v>
      </c>
      <c r="J231" s="267" t="s">
        <v>629</v>
      </c>
      <c r="K231" s="267" t="s">
        <v>628</v>
      </c>
      <c r="L231" s="11"/>
      <c r="M231" s="11"/>
      <c r="N231" s="8">
        <v>3880.6</v>
      </c>
      <c r="O231" s="8">
        <v>3880.6</v>
      </c>
      <c r="P231" s="8">
        <v>5024.3</v>
      </c>
      <c r="Q231" s="8">
        <v>9914.5999999999985</v>
      </c>
      <c r="R231" s="8">
        <v>9719.1</v>
      </c>
      <c r="S231" s="8">
        <v>10156.700000000001</v>
      </c>
    </row>
    <row r="232" spans="1:19">
      <c r="A232" s="267"/>
      <c r="B232" s="268"/>
      <c r="C232" s="267"/>
      <c r="D232" s="267"/>
      <c r="E232" s="267"/>
      <c r="F232" s="271"/>
      <c r="G232" s="271"/>
      <c r="H232" s="271"/>
      <c r="I232" s="267"/>
      <c r="J232" s="267"/>
      <c r="K232" s="267"/>
      <c r="L232" s="12" t="s">
        <v>21</v>
      </c>
      <c r="M232" s="12" t="s">
        <v>29</v>
      </c>
      <c r="N232" s="8">
        <v>119.5</v>
      </c>
      <c r="O232" s="8">
        <v>119.5</v>
      </c>
      <c r="P232" s="8">
        <v>70.8</v>
      </c>
      <c r="Q232" s="8">
        <v>515</v>
      </c>
      <c r="R232" s="8">
        <v>300</v>
      </c>
      <c r="S232" s="8">
        <v>300</v>
      </c>
    </row>
    <row r="233" spans="1:19">
      <c r="A233" s="267"/>
      <c r="B233" s="268"/>
      <c r="C233" s="267"/>
      <c r="D233" s="267"/>
      <c r="E233" s="267"/>
      <c r="F233" s="271"/>
      <c r="G233" s="271"/>
      <c r="H233" s="271"/>
      <c r="I233" s="267"/>
      <c r="J233" s="267"/>
      <c r="K233" s="267"/>
      <c r="L233" s="12" t="s">
        <v>23</v>
      </c>
      <c r="M233" s="12" t="s">
        <v>30</v>
      </c>
      <c r="N233" s="8">
        <v>0</v>
      </c>
      <c r="O233" s="8">
        <v>0</v>
      </c>
      <c r="P233" s="8">
        <v>0</v>
      </c>
      <c r="Q233" s="8">
        <v>0</v>
      </c>
      <c r="R233" s="8">
        <v>0</v>
      </c>
      <c r="S233" s="8">
        <v>0</v>
      </c>
    </row>
    <row r="234" spans="1:19">
      <c r="A234" s="267"/>
      <c r="B234" s="268"/>
      <c r="C234" s="267"/>
      <c r="D234" s="267"/>
      <c r="E234" s="267"/>
      <c r="F234" s="271"/>
      <c r="G234" s="271"/>
      <c r="H234" s="271"/>
      <c r="I234" s="267"/>
      <c r="J234" s="267"/>
      <c r="K234" s="267"/>
      <c r="L234" s="12" t="s">
        <v>24</v>
      </c>
      <c r="M234" s="12" t="s">
        <v>34</v>
      </c>
      <c r="N234" s="8">
        <v>0</v>
      </c>
      <c r="O234" s="8">
        <v>0</v>
      </c>
      <c r="P234" s="8">
        <v>0</v>
      </c>
      <c r="Q234" s="8">
        <v>0</v>
      </c>
      <c r="R234" s="8">
        <v>0</v>
      </c>
      <c r="S234" s="8">
        <v>0</v>
      </c>
    </row>
    <row r="235" spans="1:19">
      <c r="A235" s="267"/>
      <c r="B235" s="268"/>
      <c r="C235" s="267"/>
      <c r="D235" s="267"/>
      <c r="E235" s="267"/>
      <c r="F235" s="271"/>
      <c r="G235" s="271"/>
      <c r="H235" s="271"/>
      <c r="I235" s="267"/>
      <c r="J235" s="267"/>
      <c r="K235" s="267"/>
      <c r="L235" s="12" t="s">
        <v>25</v>
      </c>
      <c r="M235" s="12" t="s">
        <v>25</v>
      </c>
      <c r="N235" s="8">
        <v>0</v>
      </c>
      <c r="O235" s="8">
        <v>0</v>
      </c>
      <c r="P235" s="8">
        <v>0</v>
      </c>
      <c r="Q235" s="8">
        <v>0</v>
      </c>
      <c r="R235" s="8">
        <v>0</v>
      </c>
      <c r="S235" s="8">
        <v>0</v>
      </c>
    </row>
    <row r="236" spans="1:19">
      <c r="A236" s="267"/>
      <c r="B236" s="268"/>
      <c r="C236" s="267"/>
      <c r="D236" s="267"/>
      <c r="E236" s="267"/>
      <c r="F236" s="271"/>
      <c r="G236" s="271"/>
      <c r="H236" s="271"/>
      <c r="I236" s="267"/>
      <c r="J236" s="267"/>
      <c r="K236" s="267"/>
      <c r="L236" s="12" t="s">
        <v>27</v>
      </c>
      <c r="M236" s="12" t="s">
        <v>21</v>
      </c>
      <c r="N236" s="8">
        <v>994.3</v>
      </c>
      <c r="O236" s="8">
        <v>994.3</v>
      </c>
      <c r="P236" s="8">
        <v>2952.5</v>
      </c>
      <c r="Q236" s="8">
        <v>5913.9</v>
      </c>
      <c r="R236" s="8">
        <v>5145</v>
      </c>
      <c r="S236" s="8">
        <v>5145</v>
      </c>
    </row>
    <row r="237" spans="1:19">
      <c r="A237" s="267"/>
      <c r="B237" s="268"/>
      <c r="C237" s="267"/>
      <c r="D237" s="267"/>
      <c r="E237" s="267"/>
      <c r="F237" s="271"/>
      <c r="G237" s="271"/>
      <c r="H237" s="271"/>
      <c r="I237" s="267"/>
      <c r="J237" s="267"/>
      <c r="K237" s="267"/>
      <c r="L237" s="12" t="s">
        <v>27</v>
      </c>
      <c r="M237" s="12" t="s">
        <v>22</v>
      </c>
      <c r="N237" s="8">
        <v>676.8</v>
      </c>
      <c r="O237" s="8">
        <v>676.8</v>
      </c>
      <c r="P237" s="8">
        <v>1243.5999999999999</v>
      </c>
      <c r="Q237" s="8">
        <v>3107.2</v>
      </c>
      <c r="R237" s="8">
        <v>3876.1</v>
      </c>
      <c r="S237" s="8">
        <v>3876.1</v>
      </c>
    </row>
    <row r="238" spans="1:19" ht="13.5" customHeight="1">
      <c r="A238" s="267"/>
      <c r="B238" s="268"/>
      <c r="C238" s="267"/>
      <c r="D238" s="267"/>
      <c r="E238" s="267"/>
      <c r="F238" s="271"/>
      <c r="G238" s="271"/>
      <c r="H238" s="271"/>
      <c r="I238" s="267"/>
      <c r="J238" s="267"/>
      <c r="K238" s="267"/>
      <c r="L238" s="12" t="s">
        <v>27</v>
      </c>
      <c r="M238" s="12" t="s">
        <v>23</v>
      </c>
      <c r="N238" s="8">
        <v>113.9</v>
      </c>
      <c r="O238" s="8">
        <v>113.9</v>
      </c>
      <c r="P238" s="8">
        <v>69.099999999999994</v>
      </c>
      <c r="Q238" s="8">
        <v>127.6</v>
      </c>
      <c r="R238" s="8">
        <v>85.5</v>
      </c>
      <c r="S238" s="8">
        <v>159.4</v>
      </c>
    </row>
    <row r="239" spans="1:19">
      <c r="A239" s="267"/>
      <c r="B239" s="268"/>
      <c r="C239" s="267"/>
      <c r="D239" s="267"/>
      <c r="E239" s="267"/>
      <c r="F239" s="271"/>
      <c r="G239" s="271"/>
      <c r="H239" s="271"/>
      <c r="I239" s="267"/>
      <c r="J239" s="267"/>
      <c r="K239" s="267"/>
      <c r="L239" s="12" t="s">
        <v>27</v>
      </c>
      <c r="M239" s="12" t="s">
        <v>30</v>
      </c>
      <c r="N239" s="8">
        <v>0</v>
      </c>
      <c r="O239" s="8">
        <v>0</v>
      </c>
      <c r="P239" s="8">
        <v>0</v>
      </c>
      <c r="Q239" s="8">
        <v>0</v>
      </c>
      <c r="R239" s="8">
        <v>0</v>
      </c>
      <c r="S239" s="8">
        <v>0</v>
      </c>
    </row>
    <row r="240" spans="1:19">
      <c r="A240" s="267"/>
      <c r="B240" s="268"/>
      <c r="C240" s="267"/>
      <c r="D240" s="267"/>
      <c r="E240" s="267"/>
      <c r="F240" s="271"/>
      <c r="G240" s="271"/>
      <c r="H240" s="271"/>
      <c r="I240" s="267"/>
      <c r="J240" s="267"/>
      <c r="K240" s="267"/>
      <c r="L240" s="12" t="s">
        <v>33</v>
      </c>
      <c r="M240" s="12" t="s">
        <v>21</v>
      </c>
      <c r="N240" s="8">
        <v>1931.1</v>
      </c>
      <c r="O240" s="8">
        <v>1931.1</v>
      </c>
      <c r="P240" s="8">
        <v>648.29999999999995</v>
      </c>
      <c r="Q240" s="8">
        <v>205.9</v>
      </c>
      <c r="R240" s="8">
        <v>267.5</v>
      </c>
      <c r="S240" s="8">
        <v>631.20000000000005</v>
      </c>
    </row>
    <row r="241" spans="1:19">
      <c r="A241" s="267"/>
      <c r="B241" s="268"/>
      <c r="C241" s="267"/>
      <c r="D241" s="267"/>
      <c r="E241" s="267"/>
      <c r="F241" s="271"/>
      <c r="G241" s="271"/>
      <c r="H241" s="271"/>
      <c r="I241" s="267"/>
      <c r="J241" s="267"/>
      <c r="K241" s="267"/>
      <c r="L241" s="12" t="s">
        <v>28</v>
      </c>
      <c r="M241" s="12" t="s">
        <v>22</v>
      </c>
      <c r="N241" s="8">
        <v>0</v>
      </c>
      <c r="O241" s="8">
        <v>0</v>
      </c>
      <c r="P241" s="8">
        <v>0</v>
      </c>
      <c r="Q241" s="8">
        <v>0</v>
      </c>
      <c r="R241" s="8">
        <v>0</v>
      </c>
      <c r="S241" s="8">
        <v>0</v>
      </c>
    </row>
    <row r="242" spans="1:19">
      <c r="A242" s="267"/>
      <c r="B242" s="268"/>
      <c r="C242" s="267"/>
      <c r="D242" s="267"/>
      <c r="E242" s="267"/>
      <c r="F242" s="271"/>
      <c r="G242" s="271"/>
      <c r="H242" s="271"/>
      <c r="I242" s="267"/>
      <c r="J242" s="267"/>
      <c r="K242" s="267"/>
      <c r="L242" s="12" t="s">
        <v>28</v>
      </c>
      <c r="M242" s="12" t="s">
        <v>23</v>
      </c>
      <c r="N242" s="8">
        <v>45</v>
      </c>
      <c r="O242" s="8">
        <v>45</v>
      </c>
      <c r="P242" s="8">
        <v>40</v>
      </c>
      <c r="Q242" s="8">
        <v>45</v>
      </c>
      <c r="R242" s="8">
        <v>45</v>
      </c>
      <c r="S242" s="8">
        <v>45</v>
      </c>
    </row>
    <row r="243" spans="1:19" ht="141.75" customHeight="1">
      <c r="A243" s="267" t="s">
        <v>211</v>
      </c>
      <c r="B243" s="268">
        <v>2115</v>
      </c>
      <c r="C243" s="267" t="s">
        <v>184</v>
      </c>
      <c r="D243" s="267" t="s">
        <v>212</v>
      </c>
      <c r="E243" s="267" t="s">
        <v>186</v>
      </c>
      <c r="F243" s="267" t="s">
        <v>492</v>
      </c>
      <c r="G243" s="267" t="s">
        <v>510</v>
      </c>
      <c r="H243" s="267" t="s">
        <v>509</v>
      </c>
      <c r="I243" s="267" t="s">
        <v>544</v>
      </c>
      <c r="J243" s="267" t="s">
        <v>545</v>
      </c>
      <c r="K243" s="267" t="s">
        <v>546</v>
      </c>
      <c r="L243" s="11"/>
      <c r="M243" s="11"/>
      <c r="N243" s="8">
        <v>1309854.3999999997</v>
      </c>
      <c r="O243" s="8">
        <v>1217192.3000000003</v>
      </c>
      <c r="P243" s="8">
        <v>1578576</v>
      </c>
      <c r="Q243" s="8">
        <v>2508255.5999999996</v>
      </c>
      <c r="R243" s="8">
        <v>2099251.9</v>
      </c>
      <c r="S243" s="8">
        <v>2590565.8000000007</v>
      </c>
    </row>
    <row r="244" spans="1:19" ht="15.75" customHeight="1">
      <c r="A244" s="267"/>
      <c r="B244" s="268"/>
      <c r="C244" s="267"/>
      <c r="D244" s="267"/>
      <c r="E244" s="267"/>
      <c r="F244" s="267"/>
      <c r="G244" s="267"/>
      <c r="H244" s="267"/>
      <c r="I244" s="267"/>
      <c r="J244" s="267"/>
      <c r="K244" s="267"/>
      <c r="L244" s="12" t="s">
        <v>21</v>
      </c>
      <c r="M244" s="12" t="s">
        <v>23</v>
      </c>
      <c r="N244" s="8">
        <v>0</v>
      </c>
      <c r="O244" s="8">
        <v>0</v>
      </c>
      <c r="P244" s="8">
        <v>0</v>
      </c>
      <c r="Q244" s="8">
        <v>0</v>
      </c>
      <c r="R244" s="8">
        <v>0</v>
      </c>
      <c r="S244" s="8">
        <v>0</v>
      </c>
    </row>
    <row r="245" spans="1:19" ht="14.25" customHeight="1">
      <c r="A245" s="267"/>
      <c r="B245" s="268"/>
      <c r="C245" s="267"/>
      <c r="D245" s="267"/>
      <c r="E245" s="267"/>
      <c r="F245" s="267"/>
      <c r="G245" s="267"/>
      <c r="H245" s="267"/>
      <c r="I245" s="267"/>
      <c r="J245" s="267"/>
      <c r="K245" s="267"/>
      <c r="L245" s="12" t="s">
        <v>21</v>
      </c>
      <c r="M245" s="12" t="s">
        <v>24</v>
      </c>
      <c r="N245" s="8">
        <v>601540.9</v>
      </c>
      <c r="O245" s="8">
        <v>595246.30000000005</v>
      </c>
      <c r="P245" s="8">
        <v>673078.8</v>
      </c>
      <c r="Q245" s="8">
        <v>708867.6</v>
      </c>
      <c r="R245" s="8">
        <v>742230.7</v>
      </c>
      <c r="S245" s="8">
        <v>767048.8</v>
      </c>
    </row>
    <row r="246" spans="1:19" ht="14.25" customHeight="1">
      <c r="A246" s="267"/>
      <c r="B246" s="268"/>
      <c r="C246" s="267"/>
      <c r="D246" s="267"/>
      <c r="E246" s="267"/>
      <c r="F246" s="267"/>
      <c r="G246" s="267"/>
      <c r="H246" s="267"/>
      <c r="I246" s="267"/>
      <c r="J246" s="267"/>
      <c r="K246" s="267"/>
      <c r="L246" s="12" t="s">
        <v>21</v>
      </c>
      <c r="M246" s="12" t="s">
        <v>26</v>
      </c>
      <c r="N246" s="8">
        <v>111069.3</v>
      </c>
      <c r="O246" s="8">
        <v>108889.3</v>
      </c>
      <c r="P246" s="8">
        <v>121232.1</v>
      </c>
      <c r="Q246" s="8">
        <v>123249.1</v>
      </c>
      <c r="R246" s="8">
        <v>127431.7</v>
      </c>
      <c r="S246" s="8">
        <v>131949</v>
      </c>
    </row>
    <row r="247" spans="1:19" ht="14.25" customHeight="1">
      <c r="A247" s="267"/>
      <c r="B247" s="268"/>
      <c r="C247" s="267"/>
      <c r="D247" s="267"/>
      <c r="E247" s="267"/>
      <c r="F247" s="267"/>
      <c r="G247" s="267"/>
      <c r="H247" s="267"/>
      <c r="I247" s="267"/>
      <c r="J247" s="267"/>
      <c r="K247" s="267"/>
      <c r="L247" s="12" t="s">
        <v>21</v>
      </c>
      <c r="M247" s="12" t="s">
        <v>28</v>
      </c>
      <c r="N247" s="8">
        <v>70218.2</v>
      </c>
      <c r="O247" s="8">
        <v>0</v>
      </c>
      <c r="P247" s="8">
        <v>108100.2</v>
      </c>
      <c r="Q247" s="8">
        <v>865915.7</v>
      </c>
      <c r="R247" s="8">
        <v>564376.30000000005</v>
      </c>
      <c r="S247" s="8">
        <v>1008702.6</v>
      </c>
    </row>
    <row r="248" spans="1:19" ht="14.25" customHeight="1">
      <c r="A248" s="267"/>
      <c r="B248" s="268"/>
      <c r="C248" s="267"/>
      <c r="D248" s="267"/>
      <c r="E248" s="267"/>
      <c r="F248" s="267"/>
      <c r="G248" s="267"/>
      <c r="H248" s="267"/>
      <c r="I248" s="267"/>
      <c r="J248" s="267"/>
      <c r="K248" s="267"/>
      <c r="L248" s="12" t="s">
        <v>21</v>
      </c>
      <c r="M248" s="12" t="s">
        <v>29</v>
      </c>
      <c r="N248" s="8">
        <v>249491.1</v>
      </c>
      <c r="O248" s="8">
        <v>239857.8</v>
      </c>
      <c r="P248" s="8">
        <v>358217.39999999997</v>
      </c>
      <c r="Q248" s="8">
        <v>490419.19999999995</v>
      </c>
      <c r="R248" s="8">
        <v>336914.9</v>
      </c>
      <c r="S248" s="8">
        <v>343886.10000000003</v>
      </c>
    </row>
    <row r="249" spans="1:19" ht="14.25" customHeight="1">
      <c r="A249" s="267"/>
      <c r="B249" s="268"/>
      <c r="C249" s="267"/>
      <c r="D249" s="267"/>
      <c r="E249" s="267"/>
      <c r="F249" s="267"/>
      <c r="G249" s="267"/>
      <c r="H249" s="267"/>
      <c r="I249" s="267"/>
      <c r="J249" s="267"/>
      <c r="K249" s="267"/>
      <c r="L249" s="12" t="s">
        <v>22</v>
      </c>
      <c r="M249" s="12" t="s">
        <v>23</v>
      </c>
      <c r="N249" s="8">
        <v>14522.7</v>
      </c>
      <c r="O249" s="8">
        <v>14521.6</v>
      </c>
      <c r="P249" s="8">
        <v>19106.400000000001</v>
      </c>
      <c r="Q249" s="8">
        <v>0</v>
      </c>
      <c r="R249" s="8">
        <v>0</v>
      </c>
      <c r="S249" s="8">
        <v>0</v>
      </c>
    </row>
    <row r="250" spans="1:19" ht="14.25" customHeight="1">
      <c r="A250" s="267"/>
      <c r="B250" s="268"/>
      <c r="C250" s="267"/>
      <c r="D250" s="267"/>
      <c r="E250" s="267"/>
      <c r="F250" s="267"/>
      <c r="G250" s="267"/>
      <c r="H250" s="267"/>
      <c r="I250" s="267"/>
      <c r="J250" s="267"/>
      <c r="K250" s="267"/>
      <c r="L250" s="12" t="s">
        <v>23</v>
      </c>
      <c r="M250" s="12" t="s">
        <v>24</v>
      </c>
      <c r="N250" s="8">
        <v>0</v>
      </c>
      <c r="O250" s="8">
        <v>0</v>
      </c>
      <c r="P250" s="8">
        <v>0</v>
      </c>
      <c r="Q250" s="8">
        <v>0</v>
      </c>
      <c r="R250" s="8">
        <v>0</v>
      </c>
      <c r="S250" s="8">
        <v>0</v>
      </c>
    </row>
    <row r="251" spans="1:19" ht="14.25" customHeight="1">
      <c r="A251" s="267"/>
      <c r="B251" s="268"/>
      <c r="C251" s="267"/>
      <c r="D251" s="267"/>
      <c r="E251" s="267"/>
      <c r="F251" s="267"/>
      <c r="G251" s="267"/>
      <c r="H251" s="267"/>
      <c r="I251" s="267"/>
      <c r="J251" s="267"/>
      <c r="K251" s="267"/>
      <c r="L251" s="12" t="s">
        <v>24</v>
      </c>
      <c r="M251" s="12" t="s">
        <v>21</v>
      </c>
      <c r="N251" s="8">
        <v>10023.5</v>
      </c>
      <c r="O251" s="8">
        <v>10023.5</v>
      </c>
      <c r="P251" s="8">
        <v>14239.1</v>
      </c>
      <c r="Q251" s="8">
        <v>16855.599999999999</v>
      </c>
      <c r="R251" s="8">
        <v>16334.2</v>
      </c>
      <c r="S251" s="8">
        <v>16281.1</v>
      </c>
    </row>
    <row r="252" spans="1:19" ht="14.25" customHeight="1">
      <c r="A252" s="267"/>
      <c r="B252" s="268"/>
      <c r="C252" s="267"/>
      <c r="D252" s="267"/>
      <c r="E252" s="267"/>
      <c r="F252" s="267"/>
      <c r="G252" s="267"/>
      <c r="H252" s="267"/>
      <c r="I252" s="267"/>
      <c r="J252" s="267"/>
      <c r="K252" s="267"/>
      <c r="L252" s="12" t="s">
        <v>24</v>
      </c>
      <c r="M252" s="12" t="s">
        <v>33</v>
      </c>
      <c r="N252" s="8">
        <v>37685</v>
      </c>
      <c r="O252" s="8">
        <v>36628.700000000004</v>
      </c>
      <c r="P252" s="8">
        <v>41975.7</v>
      </c>
      <c r="Q252" s="8">
        <v>48104.6</v>
      </c>
      <c r="R252" s="8">
        <v>50236.7</v>
      </c>
      <c r="S252" s="8">
        <v>52126.2</v>
      </c>
    </row>
    <row r="253" spans="1:19" ht="14.25" customHeight="1">
      <c r="A253" s="267"/>
      <c r="B253" s="268"/>
      <c r="C253" s="267"/>
      <c r="D253" s="267"/>
      <c r="E253" s="267"/>
      <c r="F253" s="267"/>
      <c r="G253" s="267"/>
      <c r="H253" s="267"/>
      <c r="I253" s="267"/>
      <c r="J253" s="267"/>
      <c r="K253" s="267"/>
      <c r="L253" s="12" t="s">
        <v>24</v>
      </c>
      <c r="M253" s="12" t="s">
        <v>30</v>
      </c>
      <c r="N253" s="8">
        <v>0</v>
      </c>
      <c r="O253" s="8">
        <v>0</v>
      </c>
      <c r="P253" s="8">
        <v>0</v>
      </c>
      <c r="Q253" s="8">
        <v>0</v>
      </c>
      <c r="R253" s="8">
        <v>0</v>
      </c>
      <c r="S253" s="8">
        <v>0</v>
      </c>
    </row>
    <row r="254" spans="1:19" ht="14.25" customHeight="1">
      <c r="A254" s="267"/>
      <c r="B254" s="268"/>
      <c r="C254" s="267"/>
      <c r="D254" s="267"/>
      <c r="E254" s="267"/>
      <c r="F254" s="267"/>
      <c r="G254" s="267"/>
      <c r="H254" s="267"/>
      <c r="I254" s="267"/>
      <c r="J254" s="267"/>
      <c r="K254" s="267"/>
      <c r="L254" s="12" t="s">
        <v>24</v>
      </c>
      <c r="M254" s="12" t="s">
        <v>31</v>
      </c>
      <c r="N254" s="8">
        <v>0</v>
      </c>
      <c r="O254" s="8">
        <v>0</v>
      </c>
      <c r="P254" s="8">
        <v>0</v>
      </c>
      <c r="Q254" s="8">
        <v>0</v>
      </c>
      <c r="R254" s="8">
        <v>0</v>
      </c>
      <c r="S254" s="8">
        <v>0</v>
      </c>
    </row>
    <row r="255" spans="1:19" ht="14.25" customHeight="1">
      <c r="A255" s="267"/>
      <c r="B255" s="268"/>
      <c r="C255" s="267"/>
      <c r="D255" s="267"/>
      <c r="E255" s="267"/>
      <c r="F255" s="267"/>
      <c r="G255" s="267"/>
      <c r="H255" s="267"/>
      <c r="I255" s="267"/>
      <c r="J255" s="267"/>
      <c r="K255" s="267"/>
      <c r="L255" s="12" t="s">
        <v>24</v>
      </c>
      <c r="M255" s="12" t="s">
        <v>34</v>
      </c>
      <c r="N255" s="8">
        <v>49026.899999999994</v>
      </c>
      <c r="O255" s="8">
        <v>46946.5</v>
      </c>
      <c r="P255" s="8">
        <v>56988.5</v>
      </c>
      <c r="Q255" s="8">
        <v>58799.3</v>
      </c>
      <c r="R255" s="8">
        <v>56384.800000000003</v>
      </c>
      <c r="S255" s="8">
        <v>58335.8</v>
      </c>
    </row>
    <row r="256" spans="1:19" ht="14.25" customHeight="1">
      <c r="A256" s="267"/>
      <c r="B256" s="268"/>
      <c r="C256" s="267"/>
      <c r="D256" s="267"/>
      <c r="E256" s="267"/>
      <c r="F256" s="267"/>
      <c r="G256" s="267"/>
      <c r="H256" s="267"/>
      <c r="I256" s="267"/>
      <c r="J256" s="267"/>
      <c r="K256" s="267"/>
      <c r="L256" s="12" t="s">
        <v>25</v>
      </c>
      <c r="M256" s="12" t="s">
        <v>21</v>
      </c>
      <c r="N256" s="8">
        <v>0</v>
      </c>
      <c r="O256" s="8">
        <v>0</v>
      </c>
      <c r="P256" s="8">
        <v>0</v>
      </c>
      <c r="Q256" s="8">
        <v>0</v>
      </c>
      <c r="R256" s="8">
        <v>0</v>
      </c>
      <c r="S256" s="8">
        <v>0</v>
      </c>
    </row>
    <row r="257" spans="1:19" ht="14.25" customHeight="1">
      <c r="A257" s="267"/>
      <c r="B257" s="268"/>
      <c r="C257" s="267"/>
      <c r="D257" s="267"/>
      <c r="E257" s="267"/>
      <c r="F257" s="267"/>
      <c r="G257" s="267"/>
      <c r="H257" s="267"/>
      <c r="I257" s="267"/>
      <c r="J257" s="267"/>
      <c r="K257" s="267"/>
      <c r="L257" s="12" t="s">
        <v>25</v>
      </c>
      <c r="M257" s="12" t="s">
        <v>22</v>
      </c>
      <c r="N257" s="8">
        <v>0</v>
      </c>
      <c r="O257" s="8">
        <v>0</v>
      </c>
      <c r="P257" s="8">
        <v>0</v>
      </c>
      <c r="Q257" s="8">
        <v>0</v>
      </c>
      <c r="R257" s="8">
        <v>0</v>
      </c>
      <c r="S257" s="8">
        <v>0</v>
      </c>
    </row>
    <row r="258" spans="1:19" ht="18" customHeight="1">
      <c r="A258" s="267"/>
      <c r="B258" s="268"/>
      <c r="C258" s="267"/>
      <c r="D258" s="267"/>
      <c r="E258" s="267"/>
      <c r="F258" s="267"/>
      <c r="G258" s="267"/>
      <c r="H258" s="267"/>
      <c r="I258" s="267"/>
      <c r="J258" s="267"/>
      <c r="K258" s="267"/>
      <c r="L258" s="12" t="s">
        <v>25</v>
      </c>
      <c r="M258" s="12" t="s">
        <v>23</v>
      </c>
      <c r="N258" s="8">
        <v>1122.5</v>
      </c>
      <c r="O258" s="8">
        <v>1069</v>
      </c>
      <c r="P258" s="8">
        <v>778.4</v>
      </c>
      <c r="Q258" s="8">
        <v>1026</v>
      </c>
      <c r="R258" s="8">
        <v>1026</v>
      </c>
      <c r="S258" s="8">
        <v>1026</v>
      </c>
    </row>
    <row r="259" spans="1:19" ht="14.25" customHeight="1">
      <c r="A259" s="267"/>
      <c r="B259" s="268"/>
      <c r="C259" s="267"/>
      <c r="D259" s="267"/>
      <c r="E259" s="267"/>
      <c r="F259" s="267"/>
      <c r="G259" s="267"/>
      <c r="H259" s="267"/>
      <c r="I259" s="267"/>
      <c r="J259" s="267"/>
      <c r="K259" s="267"/>
      <c r="L259" s="12" t="s">
        <v>25</v>
      </c>
      <c r="M259" s="12" t="s">
        <v>25</v>
      </c>
      <c r="N259" s="8">
        <v>34748.699999999997</v>
      </c>
      <c r="O259" s="8">
        <v>34287.800000000003</v>
      </c>
      <c r="P259" s="8">
        <v>39004</v>
      </c>
      <c r="Q259" s="8">
        <v>44322.9</v>
      </c>
      <c r="R259" s="8">
        <v>47254.7</v>
      </c>
      <c r="S259" s="8">
        <v>47710.2</v>
      </c>
    </row>
    <row r="260" spans="1:19" ht="16.5" customHeight="1">
      <c r="A260" s="267"/>
      <c r="B260" s="268"/>
      <c r="C260" s="267"/>
      <c r="D260" s="267"/>
      <c r="E260" s="267"/>
      <c r="F260" s="267"/>
      <c r="G260" s="267"/>
      <c r="H260" s="267"/>
      <c r="I260" s="267"/>
      <c r="J260" s="267"/>
      <c r="K260" s="267"/>
      <c r="L260" s="12" t="s">
        <v>27</v>
      </c>
      <c r="M260" s="12" t="s">
        <v>21</v>
      </c>
      <c r="N260" s="8">
        <v>0</v>
      </c>
      <c r="O260" s="8">
        <v>0</v>
      </c>
      <c r="P260" s="8">
        <v>0</v>
      </c>
      <c r="Q260" s="8">
        <v>0</v>
      </c>
      <c r="R260" s="8">
        <v>0</v>
      </c>
      <c r="S260" s="8">
        <v>0</v>
      </c>
    </row>
    <row r="261" spans="1:19" ht="17.25" customHeight="1">
      <c r="A261" s="267"/>
      <c r="B261" s="268"/>
      <c r="C261" s="267"/>
      <c r="D261" s="267"/>
      <c r="E261" s="267"/>
      <c r="F261" s="267"/>
      <c r="G261" s="267"/>
      <c r="H261" s="267"/>
      <c r="I261" s="267"/>
      <c r="J261" s="267"/>
      <c r="K261" s="267"/>
      <c r="L261" s="12" t="s">
        <v>27</v>
      </c>
      <c r="M261" s="12" t="s">
        <v>22</v>
      </c>
      <c r="N261" s="8">
        <v>0</v>
      </c>
      <c r="O261" s="8">
        <v>0</v>
      </c>
      <c r="P261" s="8">
        <v>0</v>
      </c>
      <c r="Q261" s="8">
        <v>0</v>
      </c>
      <c r="R261" s="8">
        <v>0</v>
      </c>
      <c r="S261" s="8">
        <v>0</v>
      </c>
    </row>
    <row r="262" spans="1:19" ht="15.75" customHeight="1">
      <c r="A262" s="267"/>
      <c r="B262" s="268"/>
      <c r="C262" s="267"/>
      <c r="D262" s="267"/>
      <c r="E262" s="267"/>
      <c r="F262" s="267"/>
      <c r="G262" s="267"/>
      <c r="H262" s="267"/>
      <c r="I262" s="267"/>
      <c r="J262" s="267"/>
      <c r="K262" s="267"/>
      <c r="L262" s="12" t="s">
        <v>27</v>
      </c>
      <c r="M262" s="12" t="s">
        <v>23</v>
      </c>
      <c r="N262" s="8">
        <v>0</v>
      </c>
      <c r="O262" s="8">
        <v>0</v>
      </c>
      <c r="P262" s="8">
        <v>0</v>
      </c>
      <c r="Q262" s="8">
        <v>0</v>
      </c>
      <c r="R262" s="8">
        <v>0</v>
      </c>
      <c r="S262" s="8">
        <v>0</v>
      </c>
    </row>
    <row r="263" spans="1:19" ht="14.25" customHeight="1">
      <c r="A263" s="267"/>
      <c r="B263" s="268"/>
      <c r="C263" s="267"/>
      <c r="D263" s="267"/>
      <c r="E263" s="267"/>
      <c r="F263" s="267"/>
      <c r="G263" s="267"/>
      <c r="H263" s="267"/>
      <c r="I263" s="267"/>
      <c r="J263" s="267"/>
      <c r="K263" s="267"/>
      <c r="L263" s="12" t="s">
        <v>27</v>
      </c>
      <c r="M263" s="12" t="s">
        <v>27</v>
      </c>
      <c r="N263" s="8">
        <v>0</v>
      </c>
      <c r="O263" s="8">
        <v>0</v>
      </c>
      <c r="P263" s="8">
        <v>0</v>
      </c>
      <c r="Q263" s="8">
        <v>0</v>
      </c>
      <c r="R263" s="8">
        <v>0</v>
      </c>
      <c r="S263" s="8">
        <v>0</v>
      </c>
    </row>
    <row r="264" spans="1:19" ht="14.25" customHeight="1">
      <c r="A264" s="267"/>
      <c r="B264" s="268"/>
      <c r="C264" s="267"/>
      <c r="D264" s="267"/>
      <c r="E264" s="267"/>
      <c r="F264" s="267"/>
      <c r="G264" s="267"/>
      <c r="H264" s="267"/>
      <c r="I264" s="267"/>
      <c r="J264" s="267"/>
      <c r="K264" s="267"/>
      <c r="L264" s="12" t="s">
        <v>27</v>
      </c>
      <c r="M264" s="12" t="s">
        <v>30</v>
      </c>
      <c r="N264" s="8">
        <v>38448</v>
      </c>
      <c r="O264" s="8">
        <v>38412.6</v>
      </c>
      <c r="P264" s="8">
        <v>42133.3</v>
      </c>
      <c r="Q264" s="8">
        <v>43755.1</v>
      </c>
      <c r="R264" s="8">
        <v>45905.3</v>
      </c>
      <c r="S264" s="8">
        <v>47775.5</v>
      </c>
    </row>
    <row r="265" spans="1:19" ht="14.25" customHeight="1">
      <c r="A265" s="267"/>
      <c r="B265" s="268"/>
      <c r="C265" s="267"/>
      <c r="D265" s="267"/>
      <c r="E265" s="267"/>
      <c r="F265" s="267"/>
      <c r="G265" s="267"/>
      <c r="H265" s="267"/>
      <c r="I265" s="267"/>
      <c r="J265" s="267"/>
      <c r="K265" s="267"/>
      <c r="L265" s="12" t="s">
        <v>33</v>
      </c>
      <c r="M265" s="12" t="s">
        <v>21</v>
      </c>
      <c r="N265" s="8">
        <v>0</v>
      </c>
      <c r="O265" s="8">
        <v>0</v>
      </c>
      <c r="P265" s="8">
        <v>0</v>
      </c>
      <c r="Q265" s="8">
        <v>0</v>
      </c>
      <c r="R265" s="8">
        <v>0</v>
      </c>
      <c r="S265" s="8">
        <v>0</v>
      </c>
    </row>
    <row r="266" spans="1:19" ht="14.25" customHeight="1">
      <c r="A266" s="267"/>
      <c r="B266" s="268"/>
      <c r="C266" s="267"/>
      <c r="D266" s="267"/>
      <c r="E266" s="267"/>
      <c r="F266" s="267"/>
      <c r="G266" s="267"/>
      <c r="H266" s="267"/>
      <c r="I266" s="267"/>
      <c r="J266" s="267"/>
      <c r="K266" s="267"/>
      <c r="L266" s="12" t="s">
        <v>33</v>
      </c>
      <c r="M266" s="12" t="s">
        <v>24</v>
      </c>
      <c r="N266" s="8">
        <v>20258.2</v>
      </c>
      <c r="O266" s="8">
        <v>20209.5</v>
      </c>
      <c r="P266" s="8">
        <v>22997</v>
      </c>
      <c r="Q266" s="8">
        <v>23245.5</v>
      </c>
      <c r="R266" s="8">
        <v>24180.7</v>
      </c>
      <c r="S266" s="8">
        <v>25040.2</v>
      </c>
    </row>
    <row r="267" spans="1:19" ht="14.25" customHeight="1">
      <c r="A267" s="267"/>
      <c r="B267" s="268"/>
      <c r="C267" s="267"/>
      <c r="D267" s="267"/>
      <c r="E267" s="267"/>
      <c r="F267" s="267"/>
      <c r="G267" s="267"/>
      <c r="H267" s="267"/>
      <c r="I267" s="267"/>
      <c r="J267" s="267"/>
      <c r="K267" s="267"/>
      <c r="L267" s="12" t="s">
        <v>31</v>
      </c>
      <c r="M267" s="12" t="s">
        <v>21</v>
      </c>
      <c r="N267" s="8">
        <v>32702</v>
      </c>
      <c r="O267" s="8">
        <v>32364</v>
      </c>
      <c r="P267" s="8">
        <v>33800</v>
      </c>
      <c r="Q267" s="8">
        <v>35002</v>
      </c>
      <c r="R267" s="8">
        <v>35002</v>
      </c>
      <c r="S267" s="8">
        <v>35002</v>
      </c>
    </row>
    <row r="268" spans="1:19" ht="14.25" customHeight="1">
      <c r="A268" s="267"/>
      <c r="B268" s="268"/>
      <c r="C268" s="267"/>
      <c r="D268" s="267"/>
      <c r="E268" s="267"/>
      <c r="F268" s="267"/>
      <c r="G268" s="267"/>
      <c r="H268" s="267"/>
      <c r="I268" s="267"/>
      <c r="J268" s="267"/>
      <c r="K268" s="267"/>
      <c r="L268" s="12" t="s">
        <v>31</v>
      </c>
      <c r="M268" s="12" t="s">
        <v>23</v>
      </c>
      <c r="N268" s="8">
        <v>21797.200000000001</v>
      </c>
      <c r="O268" s="8">
        <v>21713.200000000001</v>
      </c>
      <c r="P268" s="8">
        <v>23712.6</v>
      </c>
      <c r="Q268" s="8">
        <v>25093.8</v>
      </c>
      <c r="R268" s="8">
        <v>27281.9</v>
      </c>
      <c r="S268" s="8">
        <v>30076.6</v>
      </c>
    </row>
    <row r="269" spans="1:19" ht="14.25" customHeight="1">
      <c r="A269" s="267"/>
      <c r="B269" s="268"/>
      <c r="C269" s="267"/>
      <c r="D269" s="267"/>
      <c r="E269" s="267"/>
      <c r="F269" s="267"/>
      <c r="G269" s="267"/>
      <c r="H269" s="267"/>
      <c r="I269" s="267"/>
      <c r="J269" s="267"/>
      <c r="K269" s="267"/>
      <c r="L269" s="12" t="s">
        <v>28</v>
      </c>
      <c r="M269" s="12" t="s">
        <v>22</v>
      </c>
      <c r="N269" s="8">
        <v>0</v>
      </c>
      <c r="O269" s="8">
        <v>0</v>
      </c>
      <c r="P269" s="8">
        <v>0</v>
      </c>
      <c r="Q269" s="8">
        <v>0</v>
      </c>
      <c r="R269" s="8">
        <v>0</v>
      </c>
      <c r="S269" s="8">
        <v>0</v>
      </c>
    </row>
    <row r="270" spans="1:19" ht="16.5" customHeight="1">
      <c r="A270" s="267"/>
      <c r="B270" s="268"/>
      <c r="C270" s="267"/>
      <c r="D270" s="267"/>
      <c r="E270" s="267"/>
      <c r="F270" s="267"/>
      <c r="G270" s="267"/>
      <c r="H270" s="267"/>
      <c r="I270" s="267"/>
      <c r="J270" s="267"/>
      <c r="K270" s="267"/>
      <c r="L270" s="12" t="s">
        <v>28</v>
      </c>
      <c r="M270" s="12" t="s">
        <v>25</v>
      </c>
      <c r="N270" s="8">
        <v>17200.2</v>
      </c>
      <c r="O270" s="8">
        <v>17022.5</v>
      </c>
      <c r="P270" s="8">
        <v>23212.5</v>
      </c>
      <c r="Q270" s="8">
        <v>23599.200000000001</v>
      </c>
      <c r="R270" s="8">
        <v>24692</v>
      </c>
      <c r="S270" s="8">
        <v>25605.7</v>
      </c>
    </row>
    <row r="271" spans="1:19" ht="87" customHeight="1">
      <c r="A271" s="5" t="s">
        <v>213</v>
      </c>
      <c r="B271" s="6">
        <v>2200</v>
      </c>
      <c r="C271" s="7" t="s">
        <v>20</v>
      </c>
      <c r="D271" s="7" t="s">
        <v>20</v>
      </c>
      <c r="E271" s="7" t="s">
        <v>20</v>
      </c>
      <c r="F271" s="7" t="s">
        <v>20</v>
      </c>
      <c r="G271" s="7" t="s">
        <v>20</v>
      </c>
      <c r="H271" s="7" t="s">
        <v>20</v>
      </c>
      <c r="I271" s="7" t="s">
        <v>20</v>
      </c>
      <c r="J271" s="7" t="s">
        <v>20</v>
      </c>
      <c r="K271" s="7" t="s">
        <v>20</v>
      </c>
      <c r="L271" s="11"/>
      <c r="M271" s="11"/>
      <c r="N271" s="8">
        <v>669166.5</v>
      </c>
      <c r="O271" s="8">
        <v>522876.6</v>
      </c>
      <c r="P271" s="8">
        <v>760635.3</v>
      </c>
      <c r="Q271" s="8">
        <v>1402572.4000000001</v>
      </c>
      <c r="R271" s="8">
        <v>2356574.5</v>
      </c>
      <c r="S271" s="8">
        <v>3048854.1</v>
      </c>
    </row>
    <row r="272" spans="1:19" ht="61.5" customHeight="1">
      <c r="A272" s="5" t="s">
        <v>214</v>
      </c>
      <c r="B272" s="6">
        <v>2201</v>
      </c>
      <c r="C272" s="7" t="s">
        <v>20</v>
      </c>
      <c r="D272" s="7" t="s">
        <v>20</v>
      </c>
      <c r="E272" s="7" t="s">
        <v>20</v>
      </c>
      <c r="F272" s="7" t="s">
        <v>20</v>
      </c>
      <c r="G272" s="7" t="s">
        <v>20</v>
      </c>
      <c r="H272" s="7" t="s">
        <v>20</v>
      </c>
      <c r="I272" s="7" t="s">
        <v>20</v>
      </c>
      <c r="J272" s="7" t="s">
        <v>20</v>
      </c>
      <c r="K272" s="7" t="s">
        <v>20</v>
      </c>
      <c r="L272" s="11"/>
      <c r="M272" s="11"/>
      <c r="N272" s="8">
        <v>298895.90000000002</v>
      </c>
      <c r="O272" s="8">
        <v>287783</v>
      </c>
      <c r="P272" s="8">
        <v>97649.700000000012</v>
      </c>
      <c r="Q272" s="8">
        <v>93744.1</v>
      </c>
      <c r="R272" s="8">
        <v>94830.399999999994</v>
      </c>
      <c r="S272" s="8">
        <v>98372.7</v>
      </c>
    </row>
    <row r="273" spans="1:19" ht="116.25" customHeight="1">
      <c r="A273" s="5" t="s">
        <v>215</v>
      </c>
      <c r="B273" s="6">
        <v>2202</v>
      </c>
      <c r="C273" s="5" t="s">
        <v>94</v>
      </c>
      <c r="D273" s="5" t="s">
        <v>216</v>
      </c>
      <c r="E273" s="5" t="s">
        <v>96</v>
      </c>
      <c r="F273" s="5" t="s">
        <v>217</v>
      </c>
      <c r="G273" s="30" t="s">
        <v>58</v>
      </c>
      <c r="H273" s="5" t="s">
        <v>218</v>
      </c>
      <c r="I273" s="5" t="s">
        <v>219</v>
      </c>
      <c r="J273" s="5" t="s">
        <v>78</v>
      </c>
      <c r="K273" s="5" t="s">
        <v>175</v>
      </c>
      <c r="L273" s="12" t="s">
        <v>33</v>
      </c>
      <c r="M273" s="12" t="s">
        <v>21</v>
      </c>
      <c r="N273" s="8">
        <v>35768.9</v>
      </c>
      <c r="O273" s="8">
        <v>35769</v>
      </c>
      <c r="P273" s="8">
        <v>45609.4</v>
      </c>
      <c r="Q273" s="8">
        <v>53744.1</v>
      </c>
      <c r="R273" s="8">
        <v>54830.400000000001</v>
      </c>
      <c r="S273" s="8">
        <v>58372.7</v>
      </c>
    </row>
    <row r="274" spans="1:19" ht="30" customHeight="1">
      <c r="A274" s="5" t="s">
        <v>220</v>
      </c>
      <c r="B274" s="6">
        <v>2203</v>
      </c>
      <c r="C274" s="9"/>
      <c r="D274" s="26"/>
      <c r="E274" s="26"/>
      <c r="F274" s="26"/>
      <c r="G274" s="26"/>
      <c r="H274" s="26"/>
      <c r="I274" s="26"/>
      <c r="J274" s="26"/>
      <c r="K274" s="26"/>
      <c r="L274" s="11"/>
      <c r="M274" s="11"/>
      <c r="N274" s="8">
        <v>0</v>
      </c>
      <c r="O274" s="8">
        <v>0</v>
      </c>
      <c r="P274" s="8">
        <v>0</v>
      </c>
      <c r="Q274" s="8">
        <v>0</v>
      </c>
      <c r="R274" s="8">
        <v>0</v>
      </c>
      <c r="S274" s="8">
        <v>0</v>
      </c>
    </row>
    <row r="275" spans="1:19" ht="30" customHeight="1">
      <c r="A275" s="5" t="s">
        <v>221</v>
      </c>
      <c r="B275" s="6">
        <v>2204</v>
      </c>
      <c r="C275" s="9"/>
      <c r="D275" s="26"/>
      <c r="E275" s="26"/>
      <c r="F275" s="26"/>
      <c r="G275" s="26"/>
      <c r="H275" s="26"/>
      <c r="I275" s="26"/>
      <c r="J275" s="26"/>
      <c r="K275" s="26"/>
      <c r="L275" s="11"/>
      <c r="M275" s="11"/>
      <c r="N275" s="8">
        <v>0</v>
      </c>
      <c r="O275" s="8">
        <v>0</v>
      </c>
      <c r="P275" s="8">
        <v>0</v>
      </c>
      <c r="Q275" s="8">
        <v>0</v>
      </c>
      <c r="R275" s="8">
        <v>0</v>
      </c>
      <c r="S275" s="8">
        <v>0</v>
      </c>
    </row>
    <row r="276" spans="1:19" ht="60">
      <c r="A276" s="5" t="s">
        <v>222</v>
      </c>
      <c r="B276" s="6">
        <v>2205</v>
      </c>
      <c r="C276" s="9"/>
      <c r="D276" s="26"/>
      <c r="E276" s="26"/>
      <c r="F276" s="26"/>
      <c r="G276" s="26"/>
      <c r="H276" s="26"/>
      <c r="I276" s="26"/>
      <c r="J276" s="26"/>
      <c r="K276" s="26"/>
      <c r="L276" s="11"/>
      <c r="M276" s="11"/>
      <c r="N276" s="8">
        <v>0</v>
      </c>
      <c r="O276" s="8">
        <v>0</v>
      </c>
      <c r="P276" s="8">
        <v>0</v>
      </c>
      <c r="Q276" s="8">
        <v>0</v>
      </c>
      <c r="R276" s="8">
        <v>0</v>
      </c>
      <c r="S276" s="8">
        <v>0</v>
      </c>
    </row>
    <row r="277" spans="1:19" ht="61.5" customHeight="1">
      <c r="A277" s="5" t="s">
        <v>223</v>
      </c>
      <c r="B277" s="6">
        <v>2206</v>
      </c>
      <c r="C277" s="9"/>
      <c r="D277" s="26"/>
      <c r="E277" s="26"/>
      <c r="F277" s="26"/>
      <c r="G277" s="26"/>
      <c r="H277" s="26"/>
      <c r="I277" s="26"/>
      <c r="J277" s="26"/>
      <c r="K277" s="26"/>
      <c r="L277" s="11"/>
      <c r="M277" s="11"/>
      <c r="N277" s="8">
        <v>0</v>
      </c>
      <c r="O277" s="8">
        <v>0</v>
      </c>
      <c r="P277" s="8">
        <v>0</v>
      </c>
      <c r="Q277" s="8">
        <v>0</v>
      </c>
      <c r="R277" s="8">
        <v>0</v>
      </c>
      <c r="S277" s="8">
        <v>0</v>
      </c>
    </row>
    <row r="278" spans="1:19" ht="23.25" customHeight="1">
      <c r="A278" s="5" t="s">
        <v>224</v>
      </c>
      <c r="B278" s="6">
        <v>2207</v>
      </c>
      <c r="C278" s="9"/>
      <c r="D278" s="26"/>
      <c r="E278" s="26"/>
      <c r="F278" s="26"/>
      <c r="G278" s="26"/>
      <c r="H278" s="26"/>
      <c r="I278" s="26"/>
      <c r="J278" s="26"/>
      <c r="K278" s="26"/>
      <c r="L278" s="11"/>
      <c r="M278" s="11"/>
      <c r="N278" s="8">
        <v>0</v>
      </c>
      <c r="O278" s="8">
        <v>0</v>
      </c>
      <c r="P278" s="8">
        <v>0</v>
      </c>
      <c r="Q278" s="8">
        <v>0</v>
      </c>
      <c r="R278" s="8">
        <v>0</v>
      </c>
      <c r="S278" s="8">
        <v>0</v>
      </c>
    </row>
    <row r="279" spans="1:19" ht="171" customHeight="1">
      <c r="A279" s="261" t="s">
        <v>225</v>
      </c>
      <c r="B279" s="295">
        <v>2208</v>
      </c>
      <c r="C279" s="261" t="s">
        <v>40</v>
      </c>
      <c r="D279" s="298" t="s">
        <v>226</v>
      </c>
      <c r="E279" s="261" t="s">
        <v>227</v>
      </c>
      <c r="F279" s="261" t="s">
        <v>488</v>
      </c>
      <c r="G279" s="261" t="s">
        <v>511</v>
      </c>
      <c r="H279" s="261" t="s">
        <v>512</v>
      </c>
      <c r="I279" s="265"/>
      <c r="J279" s="265"/>
      <c r="K279" s="265"/>
      <c r="L279" s="12"/>
      <c r="M279" s="12"/>
      <c r="N279" s="8">
        <v>230781.7</v>
      </c>
      <c r="O279" s="8">
        <v>220419.40000000002</v>
      </c>
      <c r="P279" s="8">
        <v>0</v>
      </c>
      <c r="Q279" s="8">
        <v>0</v>
      </c>
      <c r="R279" s="8">
        <v>0</v>
      </c>
      <c r="S279" s="8">
        <v>0</v>
      </c>
    </row>
    <row r="280" spans="1:19" ht="36.75" customHeight="1">
      <c r="A280" s="292"/>
      <c r="B280" s="296"/>
      <c r="C280" s="292"/>
      <c r="D280" s="299"/>
      <c r="E280" s="292"/>
      <c r="F280" s="292"/>
      <c r="G280" s="292"/>
      <c r="H280" s="292"/>
      <c r="I280" s="302"/>
      <c r="J280" s="302"/>
      <c r="K280" s="302"/>
      <c r="L280" s="34" t="s">
        <v>24</v>
      </c>
      <c r="M280" s="34" t="s">
        <v>34</v>
      </c>
      <c r="N280" s="8">
        <v>228808.7</v>
      </c>
      <c r="O280" s="8">
        <v>218446.40000000002</v>
      </c>
      <c r="P280" s="8">
        <v>0</v>
      </c>
      <c r="Q280" s="8">
        <v>0</v>
      </c>
      <c r="R280" s="8">
        <v>0</v>
      </c>
      <c r="S280" s="8">
        <v>0</v>
      </c>
    </row>
    <row r="281" spans="1:19" ht="36.75" customHeight="1">
      <c r="A281" s="262"/>
      <c r="B281" s="297"/>
      <c r="C281" s="262"/>
      <c r="D281" s="300"/>
      <c r="E281" s="262"/>
      <c r="F281" s="262"/>
      <c r="G281" s="262"/>
      <c r="H281" s="262"/>
      <c r="I281" s="266"/>
      <c r="J281" s="266"/>
      <c r="K281" s="266"/>
      <c r="L281" s="34" t="s">
        <v>25</v>
      </c>
      <c r="M281" s="34" t="s">
        <v>23</v>
      </c>
      <c r="N281" s="8">
        <v>1973</v>
      </c>
      <c r="O281" s="8">
        <v>1973</v>
      </c>
      <c r="P281" s="8">
        <v>0</v>
      </c>
      <c r="Q281" s="8">
        <v>0</v>
      </c>
      <c r="R281" s="8">
        <v>0</v>
      </c>
      <c r="S281" s="8">
        <v>0</v>
      </c>
    </row>
    <row r="282" spans="1:19" ht="62.25" customHeight="1">
      <c r="A282" s="5" t="s">
        <v>228</v>
      </c>
      <c r="B282" s="6">
        <v>2209</v>
      </c>
      <c r="C282" s="9"/>
      <c r="D282" s="26"/>
      <c r="E282" s="26"/>
      <c r="F282" s="26"/>
      <c r="G282" s="26"/>
      <c r="H282" s="26"/>
      <c r="I282" s="26"/>
      <c r="J282" s="26"/>
      <c r="K282" s="26"/>
      <c r="L282" s="11"/>
      <c r="M282" s="11"/>
      <c r="N282" s="8">
        <v>0</v>
      </c>
      <c r="O282" s="8">
        <v>0</v>
      </c>
      <c r="P282" s="8">
        <v>0</v>
      </c>
      <c r="Q282" s="8">
        <v>0</v>
      </c>
      <c r="R282" s="8">
        <v>0</v>
      </c>
      <c r="S282" s="8">
        <v>0</v>
      </c>
    </row>
    <row r="283" spans="1:19" ht="74.25" customHeight="1">
      <c r="A283" s="5" t="s">
        <v>229</v>
      </c>
      <c r="B283" s="6">
        <v>2210</v>
      </c>
      <c r="C283" s="9"/>
      <c r="D283" s="26"/>
      <c r="E283" s="26"/>
      <c r="F283" s="26"/>
      <c r="G283" s="26"/>
      <c r="H283" s="26"/>
      <c r="I283" s="26"/>
      <c r="J283" s="26"/>
      <c r="K283" s="26"/>
      <c r="L283" s="11"/>
      <c r="M283" s="11"/>
      <c r="N283" s="8">
        <v>0</v>
      </c>
      <c r="O283" s="8">
        <v>0</v>
      </c>
      <c r="P283" s="8">
        <v>0</v>
      </c>
      <c r="Q283" s="8">
        <v>0</v>
      </c>
      <c r="R283" s="8">
        <v>0</v>
      </c>
      <c r="S283" s="8">
        <v>0</v>
      </c>
    </row>
    <row r="284" spans="1:19" ht="38.25" customHeight="1">
      <c r="A284" s="5" t="s">
        <v>230</v>
      </c>
      <c r="B284" s="6">
        <v>2211</v>
      </c>
      <c r="C284" s="9"/>
      <c r="D284" s="26"/>
      <c r="E284" s="26"/>
      <c r="F284" s="26"/>
      <c r="G284" s="26"/>
      <c r="H284" s="26"/>
      <c r="I284" s="26"/>
      <c r="J284" s="26"/>
      <c r="K284" s="26"/>
      <c r="L284" s="11"/>
      <c r="M284" s="11"/>
      <c r="N284" s="8">
        <v>0</v>
      </c>
      <c r="O284" s="8">
        <v>0</v>
      </c>
      <c r="P284" s="8">
        <v>0</v>
      </c>
      <c r="Q284" s="8">
        <v>0</v>
      </c>
      <c r="R284" s="8">
        <v>0</v>
      </c>
      <c r="S284" s="8">
        <v>0</v>
      </c>
    </row>
    <row r="285" spans="1:19" ht="147.75" customHeight="1">
      <c r="A285" s="5" t="s">
        <v>231</v>
      </c>
      <c r="B285" s="6">
        <v>2212</v>
      </c>
      <c r="C285" s="9"/>
      <c r="D285" s="26"/>
      <c r="E285" s="26"/>
      <c r="F285" s="26"/>
      <c r="G285" s="26"/>
      <c r="H285" s="26"/>
      <c r="I285" s="26"/>
      <c r="J285" s="26"/>
      <c r="K285" s="26"/>
      <c r="L285" s="11"/>
      <c r="M285" s="11"/>
      <c r="N285" s="8">
        <v>0</v>
      </c>
      <c r="O285" s="8">
        <v>0</v>
      </c>
      <c r="P285" s="8">
        <v>0</v>
      </c>
      <c r="Q285" s="8">
        <v>0</v>
      </c>
      <c r="R285" s="8">
        <v>0</v>
      </c>
      <c r="S285" s="8">
        <v>0</v>
      </c>
    </row>
    <row r="286" spans="1:19" ht="62.25" customHeight="1">
      <c r="A286" s="5" t="s">
        <v>232</v>
      </c>
      <c r="B286" s="6">
        <v>2213</v>
      </c>
      <c r="C286" s="9"/>
      <c r="D286" s="26"/>
      <c r="E286" s="26"/>
      <c r="F286" s="26"/>
      <c r="G286" s="26"/>
      <c r="H286" s="26"/>
      <c r="I286" s="26"/>
      <c r="J286" s="26"/>
      <c r="K286" s="26"/>
      <c r="L286" s="11"/>
      <c r="M286" s="11"/>
      <c r="N286" s="8">
        <v>0</v>
      </c>
      <c r="O286" s="8">
        <v>0</v>
      </c>
      <c r="P286" s="8">
        <v>0</v>
      </c>
      <c r="Q286" s="8">
        <v>0</v>
      </c>
      <c r="R286" s="8">
        <v>0</v>
      </c>
      <c r="S286" s="8">
        <v>0</v>
      </c>
    </row>
    <row r="287" spans="1:19" ht="190.5" customHeight="1">
      <c r="A287" s="5" t="s">
        <v>233</v>
      </c>
      <c r="B287" s="6">
        <v>2214</v>
      </c>
      <c r="C287" s="5" t="s">
        <v>234</v>
      </c>
      <c r="D287" s="5" t="s">
        <v>235</v>
      </c>
      <c r="E287" s="5" t="s">
        <v>236</v>
      </c>
      <c r="F287" s="5" t="s">
        <v>237</v>
      </c>
      <c r="G287" s="5" t="s">
        <v>58</v>
      </c>
      <c r="H287" s="5" t="s">
        <v>238</v>
      </c>
      <c r="I287" s="5" t="s">
        <v>601</v>
      </c>
      <c r="J287" s="5" t="s">
        <v>631</v>
      </c>
      <c r="K287" s="5" t="s">
        <v>630</v>
      </c>
      <c r="L287" s="12" t="s">
        <v>239</v>
      </c>
      <c r="M287" s="12" t="s">
        <v>240</v>
      </c>
      <c r="N287" s="8">
        <v>32345.3</v>
      </c>
      <c r="O287" s="8">
        <v>31594.6</v>
      </c>
      <c r="P287" s="8">
        <v>52040.3</v>
      </c>
      <c r="Q287" s="8">
        <v>40000</v>
      </c>
      <c r="R287" s="8">
        <v>40000</v>
      </c>
      <c r="S287" s="8">
        <v>40000</v>
      </c>
    </row>
    <row r="288" spans="1:19" ht="60" customHeight="1">
      <c r="A288" s="5" t="s">
        <v>241</v>
      </c>
      <c r="B288" s="6">
        <v>2215</v>
      </c>
      <c r="C288" s="9"/>
      <c r="D288" s="26"/>
      <c r="E288" s="26"/>
      <c r="F288" s="26"/>
      <c r="G288" s="26"/>
      <c r="H288" s="26"/>
      <c r="I288" s="26"/>
      <c r="J288" s="26"/>
      <c r="K288" s="26"/>
      <c r="L288" s="11"/>
      <c r="M288" s="11"/>
      <c r="N288" s="8">
        <v>0</v>
      </c>
      <c r="O288" s="8">
        <v>0</v>
      </c>
      <c r="P288" s="8">
        <v>0</v>
      </c>
      <c r="Q288" s="8">
        <v>0</v>
      </c>
      <c r="R288" s="8">
        <v>0</v>
      </c>
      <c r="S288" s="8">
        <v>0</v>
      </c>
    </row>
    <row r="289" spans="1:19" ht="54.75" customHeight="1">
      <c r="A289" s="5" t="s">
        <v>242</v>
      </c>
      <c r="B289" s="29">
        <v>2216</v>
      </c>
      <c r="C289" s="9"/>
      <c r="D289" s="26"/>
      <c r="E289" s="26"/>
      <c r="F289" s="26"/>
      <c r="G289" s="26"/>
      <c r="H289" s="26"/>
      <c r="I289" s="26"/>
      <c r="J289" s="26"/>
      <c r="K289" s="26"/>
      <c r="L289" s="11"/>
      <c r="M289" s="11"/>
      <c r="N289" s="8"/>
      <c r="O289" s="8"/>
      <c r="P289" s="8"/>
      <c r="Q289" s="8"/>
      <c r="R289" s="8"/>
      <c r="S289" s="8"/>
    </row>
    <row r="290" spans="1:19" ht="56.25" customHeight="1">
      <c r="A290" s="5" t="s">
        <v>243</v>
      </c>
      <c r="B290" s="29">
        <v>2217</v>
      </c>
      <c r="C290" s="9"/>
      <c r="D290" s="26"/>
      <c r="E290" s="26"/>
      <c r="F290" s="26"/>
      <c r="G290" s="26"/>
      <c r="H290" s="26"/>
      <c r="I290" s="26"/>
      <c r="J290" s="26"/>
      <c r="K290" s="26"/>
      <c r="L290" s="11"/>
      <c r="M290" s="11"/>
      <c r="N290" s="8"/>
      <c r="O290" s="8"/>
      <c r="P290" s="8"/>
      <c r="Q290" s="8"/>
      <c r="R290" s="8"/>
      <c r="S290" s="8"/>
    </row>
    <row r="291" spans="1:19" ht="66.75" customHeight="1">
      <c r="A291" s="5" t="s">
        <v>244</v>
      </c>
      <c r="B291" s="29">
        <v>2218</v>
      </c>
      <c r="C291" s="9"/>
      <c r="D291" s="26"/>
      <c r="E291" s="26"/>
      <c r="F291" s="26"/>
      <c r="G291" s="26"/>
      <c r="H291" s="26"/>
      <c r="I291" s="26"/>
      <c r="J291" s="26"/>
      <c r="K291" s="26"/>
      <c r="L291" s="11"/>
      <c r="M291" s="11"/>
      <c r="N291" s="8"/>
      <c r="O291" s="8"/>
      <c r="P291" s="8"/>
      <c r="Q291" s="8"/>
      <c r="R291" s="8"/>
      <c r="S291" s="8"/>
    </row>
    <row r="292" spans="1:19" ht="54" customHeight="1">
      <c r="A292" s="5" t="s">
        <v>245</v>
      </c>
      <c r="B292" s="29">
        <v>2219</v>
      </c>
      <c r="C292" s="9"/>
      <c r="D292" s="26"/>
      <c r="E292" s="26"/>
      <c r="F292" s="26"/>
      <c r="G292" s="26"/>
      <c r="H292" s="26"/>
      <c r="I292" s="26"/>
      <c r="J292" s="26"/>
      <c r="K292" s="26"/>
      <c r="L292" s="11"/>
      <c r="M292" s="11"/>
      <c r="N292" s="8"/>
      <c r="O292" s="8"/>
      <c r="P292" s="8"/>
      <c r="Q292" s="8"/>
      <c r="R292" s="8"/>
      <c r="S292" s="8"/>
    </row>
    <row r="293" spans="1:19" ht="51" customHeight="1">
      <c r="A293" s="5" t="s">
        <v>246</v>
      </c>
      <c r="B293" s="29">
        <v>2220</v>
      </c>
      <c r="C293" s="9"/>
      <c r="D293" s="26"/>
      <c r="E293" s="26"/>
      <c r="F293" s="26"/>
      <c r="G293" s="26"/>
      <c r="H293" s="26"/>
      <c r="I293" s="26"/>
      <c r="J293" s="26"/>
      <c r="K293" s="26"/>
      <c r="L293" s="11"/>
      <c r="M293" s="11"/>
      <c r="N293" s="8"/>
      <c r="O293" s="8"/>
      <c r="P293" s="8"/>
      <c r="Q293" s="8"/>
      <c r="R293" s="8"/>
      <c r="S293" s="8"/>
    </row>
    <row r="294" spans="1:19" ht="76.5" customHeight="1">
      <c r="A294" s="5" t="s">
        <v>247</v>
      </c>
      <c r="B294" s="29">
        <v>2300</v>
      </c>
      <c r="C294" s="7" t="s">
        <v>20</v>
      </c>
      <c r="D294" s="7" t="s">
        <v>20</v>
      </c>
      <c r="E294" s="7" t="s">
        <v>20</v>
      </c>
      <c r="F294" s="7" t="s">
        <v>20</v>
      </c>
      <c r="G294" s="7" t="s">
        <v>20</v>
      </c>
      <c r="H294" s="7" t="s">
        <v>20</v>
      </c>
      <c r="I294" s="7" t="s">
        <v>20</v>
      </c>
      <c r="J294" s="7" t="s">
        <v>20</v>
      </c>
      <c r="K294" s="7" t="s">
        <v>20</v>
      </c>
      <c r="L294" s="11"/>
      <c r="M294" s="11"/>
      <c r="N294" s="8">
        <v>54081.5</v>
      </c>
      <c r="O294" s="8">
        <v>53981.5</v>
      </c>
      <c r="P294" s="8">
        <v>104171.3</v>
      </c>
      <c r="Q294" s="8">
        <v>53636</v>
      </c>
      <c r="R294" s="8">
        <v>53636</v>
      </c>
      <c r="S294" s="8">
        <v>53636</v>
      </c>
    </row>
    <row r="295" spans="1:19" ht="41.25" customHeight="1">
      <c r="A295" s="5" t="s">
        <v>248</v>
      </c>
      <c r="B295" s="6">
        <v>2301</v>
      </c>
      <c r="C295" s="5" t="s">
        <v>40</v>
      </c>
      <c r="D295" s="30" t="s">
        <v>249</v>
      </c>
      <c r="E295" s="5" t="s">
        <v>250</v>
      </c>
      <c r="F295" s="30"/>
      <c r="G295" s="30"/>
      <c r="H295" s="30"/>
      <c r="I295" s="5" t="s">
        <v>251</v>
      </c>
      <c r="J295" s="30" t="s">
        <v>58</v>
      </c>
      <c r="K295" s="5" t="s">
        <v>252</v>
      </c>
      <c r="L295" s="12" t="s">
        <v>31</v>
      </c>
      <c r="M295" s="12" t="s">
        <v>23</v>
      </c>
      <c r="N295" s="8">
        <v>14660</v>
      </c>
      <c r="O295" s="8">
        <v>14580</v>
      </c>
      <c r="P295" s="8">
        <v>18000</v>
      </c>
      <c r="Q295" s="8">
        <v>17500</v>
      </c>
      <c r="R295" s="8">
        <v>17500</v>
      </c>
      <c r="S295" s="8">
        <v>17500</v>
      </c>
    </row>
    <row r="296" spans="1:19" ht="90.75" customHeight="1">
      <c r="A296" s="5" t="s">
        <v>253</v>
      </c>
      <c r="B296" s="6">
        <v>2302</v>
      </c>
      <c r="C296" s="5" t="s">
        <v>254</v>
      </c>
      <c r="D296" s="30" t="s">
        <v>249</v>
      </c>
      <c r="E296" s="5" t="s">
        <v>250</v>
      </c>
      <c r="F296" s="30"/>
      <c r="G296" s="30"/>
      <c r="H296" s="30"/>
      <c r="I296" s="5" t="s">
        <v>255</v>
      </c>
      <c r="J296" s="30" t="s">
        <v>58</v>
      </c>
      <c r="K296" s="5" t="s">
        <v>256</v>
      </c>
      <c r="L296" s="12" t="s">
        <v>31</v>
      </c>
      <c r="M296" s="12" t="s">
        <v>23</v>
      </c>
      <c r="N296" s="8">
        <v>20</v>
      </c>
      <c r="O296" s="8">
        <v>0</v>
      </c>
      <c r="P296" s="8">
        <v>100</v>
      </c>
      <c r="Q296" s="8">
        <v>100</v>
      </c>
      <c r="R296" s="8">
        <v>100</v>
      </c>
      <c r="S296" s="8">
        <v>100</v>
      </c>
    </row>
    <row r="297" spans="1:19" ht="343.5" customHeight="1">
      <c r="A297" s="267" t="s">
        <v>257</v>
      </c>
      <c r="B297" s="268">
        <v>2303</v>
      </c>
      <c r="C297" s="267" t="s">
        <v>258</v>
      </c>
      <c r="D297" s="267" t="s">
        <v>259</v>
      </c>
      <c r="E297" s="267" t="s">
        <v>260</v>
      </c>
      <c r="F297" s="267" t="s">
        <v>261</v>
      </c>
      <c r="G297" s="267" t="s">
        <v>262</v>
      </c>
      <c r="H297" s="267" t="s">
        <v>263</v>
      </c>
      <c r="I297" s="267" t="s">
        <v>264</v>
      </c>
      <c r="J297" s="277" t="s">
        <v>58</v>
      </c>
      <c r="K297" s="267" t="s">
        <v>265</v>
      </c>
      <c r="L297" s="12" t="s">
        <v>31</v>
      </c>
      <c r="M297" s="12" t="s">
        <v>23</v>
      </c>
      <c r="N297" s="8">
        <v>0</v>
      </c>
      <c r="O297" s="8">
        <v>0</v>
      </c>
      <c r="P297" s="8">
        <v>0</v>
      </c>
      <c r="Q297" s="8">
        <v>0</v>
      </c>
      <c r="R297" s="8">
        <v>0</v>
      </c>
      <c r="S297" s="8">
        <v>0</v>
      </c>
    </row>
    <row r="298" spans="1:19" ht="54.75" customHeight="1">
      <c r="A298" s="267"/>
      <c r="B298" s="268"/>
      <c r="C298" s="267"/>
      <c r="D298" s="267"/>
      <c r="E298" s="267"/>
      <c r="F298" s="267"/>
      <c r="G298" s="267"/>
      <c r="H298" s="267"/>
      <c r="I298" s="267"/>
      <c r="J298" s="277"/>
      <c r="K298" s="267"/>
      <c r="L298" s="12" t="s">
        <v>31</v>
      </c>
      <c r="M298" s="12" t="s">
        <v>24</v>
      </c>
      <c r="N298" s="8">
        <v>39401.5</v>
      </c>
      <c r="O298" s="8">
        <v>39401.5</v>
      </c>
      <c r="P298" s="8">
        <v>86071.3</v>
      </c>
      <c r="Q298" s="8">
        <v>36036</v>
      </c>
      <c r="R298" s="8">
        <v>36036</v>
      </c>
      <c r="S298" s="8">
        <v>36036</v>
      </c>
    </row>
    <row r="299" spans="1:19" ht="84.75" customHeight="1">
      <c r="A299" s="25" t="s">
        <v>266</v>
      </c>
      <c r="B299" s="29">
        <v>2400</v>
      </c>
      <c r="C299" s="7" t="s">
        <v>20</v>
      </c>
      <c r="D299" s="7" t="s">
        <v>20</v>
      </c>
      <c r="E299" s="7" t="s">
        <v>20</v>
      </c>
      <c r="F299" s="7" t="s">
        <v>20</v>
      </c>
      <c r="G299" s="7" t="s">
        <v>20</v>
      </c>
      <c r="H299" s="7" t="s">
        <v>20</v>
      </c>
      <c r="I299" s="7" t="s">
        <v>20</v>
      </c>
      <c r="J299" s="7" t="s">
        <v>20</v>
      </c>
      <c r="K299" s="7" t="s">
        <v>20</v>
      </c>
      <c r="L299" s="11"/>
      <c r="M299" s="11"/>
      <c r="N299" s="8">
        <v>316189.09999999998</v>
      </c>
      <c r="O299" s="8">
        <v>181112.1</v>
      </c>
      <c r="P299" s="8">
        <v>558814.30000000005</v>
      </c>
      <c r="Q299" s="8">
        <v>1255192.3</v>
      </c>
      <c r="R299" s="8">
        <v>2208108.1</v>
      </c>
      <c r="S299" s="8">
        <v>2896845.4</v>
      </c>
    </row>
    <row r="300" spans="1:19" ht="100.5" customHeight="1">
      <c r="A300" s="5" t="s">
        <v>267</v>
      </c>
      <c r="B300" s="6">
        <v>2401</v>
      </c>
      <c r="C300" s="5" t="s">
        <v>268</v>
      </c>
      <c r="D300" s="5" t="s">
        <v>269</v>
      </c>
      <c r="E300" s="5" t="s">
        <v>108</v>
      </c>
      <c r="F300" s="30"/>
      <c r="G300" s="30"/>
      <c r="H300" s="30"/>
      <c r="I300" s="5" t="s">
        <v>270</v>
      </c>
      <c r="J300" s="30" t="s">
        <v>58</v>
      </c>
      <c r="K300" s="5" t="s">
        <v>271</v>
      </c>
      <c r="L300" s="12" t="s">
        <v>29</v>
      </c>
      <c r="M300" s="12" t="s">
        <v>21</v>
      </c>
      <c r="N300" s="8">
        <v>316189.09999999998</v>
      </c>
      <c r="O300" s="8">
        <v>181112.1</v>
      </c>
      <c r="P300" s="8">
        <v>558814.30000000005</v>
      </c>
      <c r="Q300" s="8">
        <v>1255192.3</v>
      </c>
      <c r="R300" s="8">
        <v>2208108.1</v>
      </c>
      <c r="S300" s="8">
        <v>2896845.4</v>
      </c>
    </row>
    <row r="301" spans="1:19" ht="110.25" customHeight="1">
      <c r="A301" s="5" t="s">
        <v>272</v>
      </c>
      <c r="B301" s="6">
        <v>2500</v>
      </c>
      <c r="C301" s="7" t="s">
        <v>20</v>
      </c>
      <c r="D301" s="7" t="s">
        <v>20</v>
      </c>
      <c r="E301" s="7" t="s">
        <v>20</v>
      </c>
      <c r="F301" s="7" t="s">
        <v>20</v>
      </c>
      <c r="G301" s="7" t="s">
        <v>20</v>
      </c>
      <c r="H301" s="7" t="s">
        <v>20</v>
      </c>
      <c r="I301" s="7" t="s">
        <v>20</v>
      </c>
      <c r="J301" s="7" t="s">
        <v>20</v>
      </c>
      <c r="K301" s="7" t="s">
        <v>20</v>
      </c>
      <c r="L301" s="11"/>
      <c r="M301" s="11"/>
      <c r="N301" s="8">
        <v>7528935.2000000002</v>
      </c>
      <c r="O301" s="8">
        <v>7484185</v>
      </c>
      <c r="P301" s="8">
        <v>9441583.6000000071</v>
      </c>
      <c r="Q301" s="8">
        <v>10597946.699999999</v>
      </c>
      <c r="R301" s="8">
        <v>11267760.5</v>
      </c>
      <c r="S301" s="8">
        <v>12238773.299999999</v>
      </c>
    </row>
    <row r="302" spans="1:19" ht="53.25" customHeight="1">
      <c r="A302" s="5" t="s">
        <v>273</v>
      </c>
      <c r="B302" s="6">
        <v>2501</v>
      </c>
      <c r="C302" s="7" t="s">
        <v>20</v>
      </c>
      <c r="D302" s="7" t="s">
        <v>20</v>
      </c>
      <c r="E302" s="7" t="s">
        <v>20</v>
      </c>
      <c r="F302" s="7" t="s">
        <v>20</v>
      </c>
      <c r="G302" s="7" t="s">
        <v>20</v>
      </c>
      <c r="H302" s="7" t="s">
        <v>20</v>
      </c>
      <c r="I302" s="7" t="s">
        <v>20</v>
      </c>
      <c r="J302" s="7" t="s">
        <v>20</v>
      </c>
      <c r="K302" s="7" t="s">
        <v>20</v>
      </c>
      <c r="L302" s="11"/>
      <c r="M302" s="11"/>
      <c r="N302" s="244">
        <v>7523005.6000000006</v>
      </c>
      <c r="O302" s="244">
        <v>7478495.5999999996</v>
      </c>
      <c r="P302" s="174">
        <v>9434979.3000000063</v>
      </c>
      <c r="Q302" s="244">
        <v>10590410.699999999</v>
      </c>
      <c r="R302" s="244">
        <v>11259923</v>
      </c>
      <c r="S302" s="244">
        <v>12230622.299999999</v>
      </c>
    </row>
    <row r="303" spans="1:19" ht="54" customHeight="1">
      <c r="A303" s="5" t="s">
        <v>274</v>
      </c>
      <c r="B303" s="6">
        <v>2502</v>
      </c>
      <c r="C303" s="5" t="s">
        <v>275</v>
      </c>
      <c r="D303" s="30" t="s">
        <v>58</v>
      </c>
      <c r="E303" s="5" t="s">
        <v>276</v>
      </c>
      <c r="F303" s="5" t="s">
        <v>277</v>
      </c>
      <c r="G303" s="30" t="s">
        <v>58</v>
      </c>
      <c r="H303" s="5" t="s">
        <v>278</v>
      </c>
      <c r="I303" s="30"/>
      <c r="J303" s="30"/>
      <c r="K303" s="30"/>
      <c r="L303" s="12" t="s">
        <v>21</v>
      </c>
      <c r="M303" s="12" t="s">
        <v>25</v>
      </c>
      <c r="N303" s="8">
        <v>72.599999999999994</v>
      </c>
      <c r="O303" s="8">
        <v>68.900000000000006</v>
      </c>
      <c r="P303" s="8">
        <v>314.3</v>
      </c>
      <c r="Q303" s="8">
        <v>322.60000000000002</v>
      </c>
      <c r="R303" s="8">
        <v>2200.9</v>
      </c>
      <c r="S303" s="8">
        <v>320.60000000000002</v>
      </c>
    </row>
    <row r="304" spans="1:19" ht="143.25" customHeight="1">
      <c r="A304" s="5" t="s">
        <v>280</v>
      </c>
      <c r="B304" s="6">
        <v>2503</v>
      </c>
      <c r="C304" s="5" t="s">
        <v>40</v>
      </c>
      <c r="D304" s="30" t="s">
        <v>279</v>
      </c>
      <c r="E304" s="5" t="s">
        <v>108</v>
      </c>
      <c r="F304" s="5" t="s">
        <v>281</v>
      </c>
      <c r="G304" s="5" t="s">
        <v>78</v>
      </c>
      <c r="H304" s="5" t="s">
        <v>282</v>
      </c>
      <c r="I304" s="5" t="s">
        <v>283</v>
      </c>
      <c r="J304" s="5" t="s">
        <v>284</v>
      </c>
      <c r="K304" s="5" t="s">
        <v>285</v>
      </c>
      <c r="L304" s="12" t="s">
        <v>21</v>
      </c>
      <c r="M304" s="12" t="s">
        <v>29</v>
      </c>
      <c r="N304" s="8">
        <v>22438.400000000001</v>
      </c>
      <c r="O304" s="8">
        <v>19726.7</v>
      </c>
      <c r="P304" s="8">
        <v>22235.599999999999</v>
      </c>
      <c r="Q304" s="8">
        <v>28913.4</v>
      </c>
      <c r="R304" s="8">
        <v>29708.7</v>
      </c>
      <c r="S304" s="8">
        <v>30535.4</v>
      </c>
    </row>
    <row r="305" spans="1:19" ht="157.5" customHeight="1">
      <c r="A305" s="5" t="s">
        <v>286</v>
      </c>
      <c r="B305" s="6">
        <v>2504</v>
      </c>
      <c r="C305" s="5" t="s">
        <v>40</v>
      </c>
      <c r="D305" s="30" t="s">
        <v>279</v>
      </c>
      <c r="E305" s="5" t="s">
        <v>108</v>
      </c>
      <c r="F305" s="5" t="s">
        <v>287</v>
      </c>
      <c r="G305" s="5" t="s">
        <v>288</v>
      </c>
      <c r="H305" s="5" t="s">
        <v>289</v>
      </c>
      <c r="I305" s="5" t="s">
        <v>290</v>
      </c>
      <c r="J305" s="30" t="s">
        <v>134</v>
      </c>
      <c r="K305" s="5" t="s">
        <v>291</v>
      </c>
      <c r="L305" s="12" t="s">
        <v>27</v>
      </c>
      <c r="M305" s="12" t="s">
        <v>22</v>
      </c>
      <c r="N305" s="8">
        <v>45598.7</v>
      </c>
      <c r="O305" s="8">
        <v>42060.4</v>
      </c>
      <c r="P305" s="8">
        <v>70311.399999999994</v>
      </c>
      <c r="Q305" s="8">
        <v>148782.1</v>
      </c>
      <c r="R305" s="8">
        <v>160728.5</v>
      </c>
      <c r="S305" s="8">
        <v>170872.9</v>
      </c>
    </row>
    <row r="306" spans="1:19" ht="123" customHeight="1">
      <c r="A306" s="5" t="s">
        <v>292</v>
      </c>
      <c r="B306" s="6">
        <v>2505</v>
      </c>
      <c r="C306" s="5" t="s">
        <v>40</v>
      </c>
      <c r="D306" s="30" t="s">
        <v>279</v>
      </c>
      <c r="E306" s="5" t="s">
        <v>108</v>
      </c>
      <c r="F306" s="5" t="s">
        <v>293</v>
      </c>
      <c r="G306" s="30" t="s">
        <v>58</v>
      </c>
      <c r="H306" s="5" t="s">
        <v>294</v>
      </c>
      <c r="I306" s="5" t="s">
        <v>295</v>
      </c>
      <c r="J306" s="30" t="s">
        <v>134</v>
      </c>
      <c r="K306" s="5" t="s">
        <v>296</v>
      </c>
      <c r="L306" s="12" t="s">
        <v>31</v>
      </c>
      <c r="M306" s="12" t="s">
        <v>24</v>
      </c>
      <c r="N306" s="8">
        <v>33728.9</v>
      </c>
      <c r="O306" s="8">
        <v>23283.4</v>
      </c>
      <c r="P306" s="8">
        <v>14581.3</v>
      </c>
      <c r="Q306" s="8">
        <v>36281.4</v>
      </c>
      <c r="R306" s="8">
        <v>36281.4</v>
      </c>
      <c r="S306" s="8">
        <v>36281.4</v>
      </c>
    </row>
    <row r="307" spans="1:19" ht="144.75" customHeight="1">
      <c r="A307" s="5" t="s">
        <v>297</v>
      </c>
      <c r="B307" s="6">
        <v>2506</v>
      </c>
      <c r="C307" s="5" t="s">
        <v>40</v>
      </c>
      <c r="D307" s="30" t="s">
        <v>279</v>
      </c>
      <c r="E307" s="5" t="s">
        <v>108</v>
      </c>
      <c r="F307" s="5" t="s">
        <v>298</v>
      </c>
      <c r="G307" s="5" t="s">
        <v>299</v>
      </c>
      <c r="H307" s="5" t="s">
        <v>300</v>
      </c>
      <c r="I307" s="5" t="s">
        <v>301</v>
      </c>
      <c r="J307" s="30" t="s">
        <v>134</v>
      </c>
      <c r="K307" s="5" t="s">
        <v>302</v>
      </c>
      <c r="L307" s="12" t="s">
        <v>33</v>
      </c>
      <c r="M307" s="12" t="s">
        <v>21</v>
      </c>
      <c r="N307" s="8">
        <v>1955.5</v>
      </c>
      <c r="O307" s="8">
        <v>1831.1</v>
      </c>
      <c r="P307" s="8">
        <v>1970.2</v>
      </c>
      <c r="Q307" s="8">
        <v>2141.1999999999998</v>
      </c>
      <c r="R307" s="8">
        <v>2141.1999999999998</v>
      </c>
      <c r="S307" s="8">
        <v>2141.1999999999998</v>
      </c>
    </row>
    <row r="308" spans="1:19" ht="33.75" customHeight="1">
      <c r="A308" s="267" t="s">
        <v>303</v>
      </c>
      <c r="B308" s="268">
        <v>2507</v>
      </c>
      <c r="C308" s="267" t="s">
        <v>40</v>
      </c>
      <c r="D308" s="277" t="s">
        <v>279</v>
      </c>
      <c r="E308" s="267" t="s">
        <v>108</v>
      </c>
      <c r="F308" s="267" t="s">
        <v>304</v>
      </c>
      <c r="G308" s="277" t="s">
        <v>58</v>
      </c>
      <c r="H308" s="267" t="s">
        <v>305</v>
      </c>
      <c r="I308" s="267" t="s">
        <v>306</v>
      </c>
      <c r="J308" s="277" t="s">
        <v>134</v>
      </c>
      <c r="K308" s="267" t="s">
        <v>307</v>
      </c>
      <c r="L308" s="11"/>
      <c r="M308" s="11"/>
      <c r="N308" s="8">
        <v>160899.79999999999</v>
      </c>
      <c r="O308" s="196">
        <v>136293.90000000002</v>
      </c>
      <c r="P308" s="196">
        <v>146501</v>
      </c>
      <c r="Q308" s="196">
        <v>80413.700000000012</v>
      </c>
      <c r="R308" s="196">
        <v>83384.400000000009</v>
      </c>
      <c r="S308" s="196">
        <v>87373.7</v>
      </c>
    </row>
    <row r="309" spans="1:19">
      <c r="A309" s="267"/>
      <c r="B309" s="268"/>
      <c r="C309" s="267"/>
      <c r="D309" s="277"/>
      <c r="E309" s="267"/>
      <c r="F309" s="267"/>
      <c r="G309" s="277"/>
      <c r="H309" s="267"/>
      <c r="I309" s="267"/>
      <c r="J309" s="277"/>
      <c r="K309" s="267"/>
      <c r="L309" s="12" t="s">
        <v>27</v>
      </c>
      <c r="M309" s="12" t="s">
        <v>21</v>
      </c>
      <c r="N309" s="8">
        <v>54223.199999999997</v>
      </c>
      <c r="O309" s="8">
        <v>47132.6</v>
      </c>
      <c r="P309" s="8">
        <v>48449</v>
      </c>
      <c r="Q309" s="8">
        <v>4731.2</v>
      </c>
      <c r="R309" s="8">
        <v>4777.8999999999996</v>
      </c>
      <c r="S309" s="8">
        <v>4966.8</v>
      </c>
    </row>
    <row r="310" spans="1:19">
      <c r="A310" s="267"/>
      <c r="B310" s="268"/>
      <c r="C310" s="267"/>
      <c r="D310" s="277"/>
      <c r="E310" s="267"/>
      <c r="F310" s="267"/>
      <c r="G310" s="277"/>
      <c r="H310" s="267"/>
      <c r="I310" s="267"/>
      <c r="J310" s="277"/>
      <c r="K310" s="267"/>
      <c r="L310" s="12" t="s">
        <v>27</v>
      </c>
      <c r="M310" s="12" t="s">
        <v>22</v>
      </c>
      <c r="N310" s="8">
        <v>87320.3</v>
      </c>
      <c r="O310" s="8">
        <v>74005.399999999994</v>
      </c>
      <c r="P310" s="8">
        <v>80216.800000000003</v>
      </c>
      <c r="Q310" s="8">
        <v>18013.099999999999</v>
      </c>
      <c r="R310" s="8">
        <v>18183.5</v>
      </c>
      <c r="S310" s="8">
        <v>18871.3</v>
      </c>
    </row>
    <row r="311" spans="1:19">
      <c r="A311" s="267"/>
      <c r="B311" s="268"/>
      <c r="C311" s="267"/>
      <c r="D311" s="277"/>
      <c r="E311" s="267"/>
      <c r="F311" s="267"/>
      <c r="G311" s="277"/>
      <c r="H311" s="267"/>
      <c r="I311" s="267"/>
      <c r="J311" s="277"/>
      <c r="K311" s="267"/>
      <c r="L311" s="12" t="s">
        <v>27</v>
      </c>
      <c r="M311" s="12" t="s">
        <v>23</v>
      </c>
      <c r="N311" s="8">
        <v>14619.3</v>
      </c>
      <c r="O311" s="8">
        <v>11488.2</v>
      </c>
      <c r="P311" s="8">
        <v>12515.8</v>
      </c>
      <c r="Q311" s="8">
        <v>42923</v>
      </c>
      <c r="R311" s="8">
        <v>45247.199999999997</v>
      </c>
      <c r="S311" s="8">
        <v>47752.9</v>
      </c>
    </row>
    <row r="312" spans="1:19">
      <c r="A312" s="267"/>
      <c r="B312" s="268"/>
      <c r="C312" s="267"/>
      <c r="D312" s="277"/>
      <c r="E312" s="267"/>
      <c r="F312" s="267"/>
      <c r="G312" s="277"/>
      <c r="H312" s="267"/>
      <c r="I312" s="267"/>
      <c r="J312" s="277"/>
      <c r="K312" s="267"/>
      <c r="L312" s="12" t="s">
        <v>27</v>
      </c>
      <c r="M312" s="12" t="s">
        <v>27</v>
      </c>
      <c r="N312" s="8">
        <v>85.2</v>
      </c>
      <c r="O312" s="8">
        <v>35.200000000000003</v>
      </c>
      <c r="P312" s="8">
        <v>37.1</v>
      </c>
      <c r="Q312" s="8">
        <v>107</v>
      </c>
      <c r="R312" s="8">
        <v>111.3</v>
      </c>
      <c r="S312" s="8">
        <v>115.7</v>
      </c>
    </row>
    <row r="313" spans="1:19">
      <c r="A313" s="267"/>
      <c r="B313" s="268"/>
      <c r="C313" s="267"/>
      <c r="D313" s="277"/>
      <c r="E313" s="267"/>
      <c r="F313" s="267"/>
      <c r="G313" s="277"/>
      <c r="H313" s="267"/>
      <c r="I313" s="267"/>
      <c r="J313" s="277"/>
      <c r="K313" s="267"/>
      <c r="L313" s="12" t="s">
        <v>27</v>
      </c>
      <c r="M313" s="12" t="s">
        <v>30</v>
      </c>
      <c r="N313" s="8">
        <v>0</v>
      </c>
      <c r="O313" s="8">
        <v>0</v>
      </c>
      <c r="P313" s="8">
        <v>0</v>
      </c>
      <c r="Q313" s="8">
        <v>0</v>
      </c>
      <c r="R313" s="8">
        <v>0</v>
      </c>
      <c r="S313" s="8">
        <v>0</v>
      </c>
    </row>
    <row r="314" spans="1:19" s="229" customFormat="1">
      <c r="A314" s="237"/>
      <c r="B314" s="238"/>
      <c r="C314" s="237"/>
      <c r="D314" s="239"/>
      <c r="E314" s="237"/>
      <c r="F314" s="237"/>
      <c r="G314" s="239"/>
      <c r="H314" s="237"/>
      <c r="I314" s="237"/>
      <c r="J314" s="239"/>
      <c r="K314" s="237"/>
      <c r="L314" s="240" t="s">
        <v>28</v>
      </c>
      <c r="M314" s="240" t="s">
        <v>21</v>
      </c>
      <c r="N314" s="235"/>
      <c r="O314" s="235"/>
      <c r="P314" s="235">
        <v>0</v>
      </c>
      <c r="Q314" s="235">
        <v>205.6</v>
      </c>
      <c r="R314" s="235">
        <v>213.8</v>
      </c>
      <c r="S314" s="235">
        <v>222.3</v>
      </c>
    </row>
    <row r="315" spans="1:19">
      <c r="A315" s="185"/>
      <c r="B315" s="186"/>
      <c r="C315" s="185"/>
      <c r="D315" s="187"/>
      <c r="E315" s="185"/>
      <c r="F315" s="185"/>
      <c r="G315" s="187"/>
      <c r="H315" s="185"/>
      <c r="I315" s="185"/>
      <c r="J315" s="187"/>
      <c r="K315" s="185"/>
      <c r="L315" s="189" t="s">
        <v>28</v>
      </c>
      <c r="M315" s="189" t="s">
        <v>23</v>
      </c>
      <c r="N315" s="196">
        <v>4651.8</v>
      </c>
      <c r="O315" s="196">
        <v>3632.5</v>
      </c>
      <c r="P315" s="188">
        <v>5282.3</v>
      </c>
      <c r="Q315" s="196">
        <v>14433.8</v>
      </c>
      <c r="R315" s="196">
        <v>14850.7</v>
      </c>
      <c r="S315" s="196">
        <v>15444.7</v>
      </c>
    </row>
    <row r="316" spans="1:19" ht="177" customHeight="1">
      <c r="A316" s="267" t="s">
        <v>308</v>
      </c>
      <c r="B316" s="268">
        <v>2508</v>
      </c>
      <c r="C316" s="267" t="s">
        <v>309</v>
      </c>
      <c r="D316" s="277" t="s">
        <v>58</v>
      </c>
      <c r="E316" s="267" t="s">
        <v>310</v>
      </c>
      <c r="F316" s="267" t="s">
        <v>311</v>
      </c>
      <c r="G316" s="277" t="s">
        <v>58</v>
      </c>
      <c r="H316" s="267" t="s">
        <v>312</v>
      </c>
      <c r="I316" s="267" t="s">
        <v>313</v>
      </c>
      <c r="J316" s="267" t="s">
        <v>58</v>
      </c>
      <c r="K316" s="267" t="s">
        <v>312</v>
      </c>
      <c r="L316" s="11"/>
      <c r="M316" s="11"/>
      <c r="N316" s="8">
        <v>63626.2</v>
      </c>
      <c r="O316" s="8">
        <v>62591.5</v>
      </c>
      <c r="P316" s="8">
        <v>78320.5</v>
      </c>
      <c r="Q316" s="8">
        <v>111434.20000000001</v>
      </c>
      <c r="R316" s="8">
        <v>122588</v>
      </c>
      <c r="S316" s="8">
        <v>133770.9</v>
      </c>
    </row>
    <row r="317" spans="1:19">
      <c r="A317" s="267"/>
      <c r="B317" s="268"/>
      <c r="C317" s="267"/>
      <c r="D317" s="277"/>
      <c r="E317" s="267"/>
      <c r="F317" s="267"/>
      <c r="G317" s="277"/>
      <c r="H317" s="267"/>
      <c r="I317" s="267"/>
      <c r="J317" s="267"/>
      <c r="K317" s="267"/>
      <c r="L317" s="12" t="s">
        <v>27</v>
      </c>
      <c r="M317" s="12" t="s">
        <v>21</v>
      </c>
      <c r="N317" s="8">
        <v>26347.3</v>
      </c>
      <c r="O317" s="8">
        <v>25435</v>
      </c>
      <c r="P317" s="8">
        <v>32457.200000000001</v>
      </c>
      <c r="Q317" s="8">
        <v>47212.4</v>
      </c>
      <c r="R317" s="8">
        <v>51236.1</v>
      </c>
      <c r="S317" s="8">
        <v>55465.2</v>
      </c>
    </row>
    <row r="318" spans="1:19">
      <c r="A318" s="267"/>
      <c r="B318" s="268"/>
      <c r="C318" s="267"/>
      <c r="D318" s="277"/>
      <c r="E318" s="267"/>
      <c r="F318" s="267"/>
      <c r="G318" s="277"/>
      <c r="H318" s="267"/>
      <c r="I318" s="267"/>
      <c r="J318" s="267"/>
      <c r="K318" s="267"/>
      <c r="L318" s="12" t="s">
        <v>27</v>
      </c>
      <c r="M318" s="12" t="s">
        <v>22</v>
      </c>
      <c r="N318" s="8">
        <v>37278.9</v>
      </c>
      <c r="O318" s="8">
        <v>37156.5</v>
      </c>
      <c r="P318" s="8">
        <v>45863.3</v>
      </c>
      <c r="Q318" s="8">
        <v>64221.8</v>
      </c>
      <c r="R318" s="8">
        <v>71351.899999999994</v>
      </c>
      <c r="S318" s="8">
        <v>78305.7</v>
      </c>
    </row>
    <row r="319" spans="1:19" ht="175.5" customHeight="1">
      <c r="A319" s="267" t="s">
        <v>314</v>
      </c>
      <c r="B319" s="268">
        <v>2509</v>
      </c>
      <c r="C319" s="267" t="s">
        <v>309</v>
      </c>
      <c r="D319" s="277" t="s">
        <v>58</v>
      </c>
      <c r="E319" s="267" t="s">
        <v>310</v>
      </c>
      <c r="F319" s="267" t="s">
        <v>315</v>
      </c>
      <c r="G319" s="277" t="s">
        <v>58</v>
      </c>
      <c r="H319" s="267" t="s">
        <v>316</v>
      </c>
      <c r="I319" s="267" t="s">
        <v>317</v>
      </c>
      <c r="J319" s="267" t="s">
        <v>318</v>
      </c>
      <c r="K319" s="267" t="s">
        <v>319</v>
      </c>
      <c r="L319" s="11"/>
      <c r="M319" s="11"/>
      <c r="N319" s="8">
        <v>7150631.7000000002</v>
      </c>
      <c r="O319" s="8">
        <v>7150622.7000000002</v>
      </c>
      <c r="P319" s="8">
        <v>9037602.9000000022</v>
      </c>
      <c r="Q319" s="8">
        <v>10108764.800000001</v>
      </c>
      <c r="R319" s="8">
        <v>10776217.100000001</v>
      </c>
      <c r="S319" s="8">
        <v>11716222</v>
      </c>
    </row>
    <row r="320" spans="1:19">
      <c r="A320" s="267"/>
      <c r="B320" s="268"/>
      <c r="C320" s="267"/>
      <c r="D320" s="277"/>
      <c r="E320" s="267"/>
      <c r="F320" s="267"/>
      <c r="G320" s="277"/>
      <c r="H320" s="267"/>
      <c r="I320" s="267"/>
      <c r="J320" s="267"/>
      <c r="K320" s="267"/>
      <c r="L320" s="12" t="s">
        <v>27</v>
      </c>
      <c r="M320" s="12" t="s">
        <v>21</v>
      </c>
      <c r="N320" s="8">
        <v>3032317.7</v>
      </c>
      <c r="O320" s="8">
        <v>3032317.7</v>
      </c>
      <c r="P320" s="8">
        <v>3771835.7</v>
      </c>
      <c r="Q320" s="8">
        <v>3866028.6</v>
      </c>
      <c r="R320" s="8">
        <v>4201776.9000000004</v>
      </c>
      <c r="S320" s="8">
        <v>4587302.2</v>
      </c>
    </row>
    <row r="321" spans="1:19">
      <c r="A321" s="267"/>
      <c r="B321" s="268"/>
      <c r="C321" s="267"/>
      <c r="D321" s="277"/>
      <c r="E321" s="267"/>
      <c r="F321" s="267"/>
      <c r="G321" s="277"/>
      <c r="H321" s="267"/>
      <c r="I321" s="267"/>
      <c r="J321" s="267"/>
      <c r="K321" s="267"/>
      <c r="L321" s="12" t="s">
        <v>27</v>
      </c>
      <c r="M321" s="12" t="s">
        <v>22</v>
      </c>
      <c r="N321" s="8">
        <v>4034152</v>
      </c>
      <c r="O321" s="8">
        <v>4034143</v>
      </c>
      <c r="P321" s="8">
        <v>5153149.4000000004</v>
      </c>
      <c r="Q321" s="8">
        <v>5914426.7999999998</v>
      </c>
      <c r="R321" s="8">
        <v>6227037.7000000002</v>
      </c>
      <c r="S321" s="8">
        <v>6747256.2999999998</v>
      </c>
    </row>
    <row r="322" spans="1:19">
      <c r="A322" s="267"/>
      <c r="B322" s="268"/>
      <c r="C322" s="267"/>
      <c r="D322" s="277"/>
      <c r="E322" s="267"/>
      <c r="F322" s="267"/>
      <c r="G322" s="277"/>
      <c r="H322" s="267"/>
      <c r="I322" s="267"/>
      <c r="J322" s="267"/>
      <c r="K322" s="267"/>
      <c r="L322" s="12" t="s">
        <v>27</v>
      </c>
      <c r="M322" s="12" t="s">
        <v>23</v>
      </c>
      <c r="N322" s="8">
        <v>84162</v>
      </c>
      <c r="O322" s="8">
        <v>84162</v>
      </c>
      <c r="P322" s="8">
        <v>112617.8</v>
      </c>
      <c r="Q322" s="8">
        <v>328309.40000000002</v>
      </c>
      <c r="R322" s="8">
        <v>347402.5</v>
      </c>
      <c r="S322" s="8">
        <v>381663.5</v>
      </c>
    </row>
    <row r="323" spans="1:19" ht="198.75" customHeight="1">
      <c r="A323" s="5" t="s">
        <v>320</v>
      </c>
      <c r="B323" s="6">
        <v>2510</v>
      </c>
      <c r="C323" s="5" t="s">
        <v>321</v>
      </c>
      <c r="D323" s="5" t="s">
        <v>322</v>
      </c>
      <c r="E323" s="5" t="s">
        <v>323</v>
      </c>
      <c r="F323" s="5" t="s">
        <v>324</v>
      </c>
      <c r="G323" s="5" t="s">
        <v>325</v>
      </c>
      <c r="H323" s="5" t="s">
        <v>326</v>
      </c>
      <c r="I323" s="5" t="s">
        <v>327</v>
      </c>
      <c r="J323" s="30" t="s">
        <v>134</v>
      </c>
      <c r="K323" s="5" t="s">
        <v>328</v>
      </c>
      <c r="L323" s="12" t="s">
        <v>31</v>
      </c>
      <c r="M323" s="12" t="s">
        <v>23</v>
      </c>
      <c r="N323" s="8">
        <v>6015.9</v>
      </c>
      <c r="O323" s="8">
        <v>4362.6000000000004</v>
      </c>
      <c r="P323" s="8">
        <v>7515.1</v>
      </c>
      <c r="Q323" s="8">
        <v>36118.1</v>
      </c>
      <c r="R323" s="8">
        <v>10494.6</v>
      </c>
      <c r="S323" s="8">
        <v>16380.7</v>
      </c>
    </row>
    <row r="324" spans="1:19" ht="210" customHeight="1">
      <c r="A324" s="5" t="s">
        <v>329</v>
      </c>
      <c r="B324" s="6">
        <v>2511</v>
      </c>
      <c r="C324" s="5" t="s">
        <v>330</v>
      </c>
      <c r="D324" s="5" t="s">
        <v>331</v>
      </c>
      <c r="E324" s="5" t="s">
        <v>332</v>
      </c>
      <c r="F324" s="5" t="s">
        <v>333</v>
      </c>
      <c r="G324" s="5" t="s">
        <v>334</v>
      </c>
      <c r="H324" s="5" t="s">
        <v>335</v>
      </c>
      <c r="I324" s="5" t="s">
        <v>336</v>
      </c>
      <c r="J324" s="30" t="s">
        <v>154</v>
      </c>
      <c r="K324" s="5" t="s">
        <v>337</v>
      </c>
      <c r="L324" s="12" t="s">
        <v>24</v>
      </c>
      <c r="M324" s="12" t="s">
        <v>25</v>
      </c>
      <c r="N324" s="8">
        <v>10118</v>
      </c>
      <c r="O324" s="8">
        <v>10104.799999999999</v>
      </c>
      <c r="P324" s="8">
        <v>12680.3</v>
      </c>
      <c r="Q324" s="8">
        <v>9970</v>
      </c>
      <c r="R324" s="8">
        <v>9970</v>
      </c>
      <c r="S324" s="8">
        <v>9970</v>
      </c>
    </row>
    <row r="325" spans="1:19" ht="90" customHeight="1">
      <c r="A325" s="267" t="s">
        <v>338</v>
      </c>
      <c r="B325" s="268">
        <v>2512</v>
      </c>
      <c r="C325" s="267" t="s">
        <v>339</v>
      </c>
      <c r="D325" s="277" t="s">
        <v>58</v>
      </c>
      <c r="E325" s="267" t="s">
        <v>340</v>
      </c>
      <c r="F325" s="267" t="s">
        <v>341</v>
      </c>
      <c r="G325" s="277" t="s">
        <v>58</v>
      </c>
      <c r="H325" s="267" t="s">
        <v>342</v>
      </c>
      <c r="I325" s="277"/>
      <c r="J325" s="277"/>
      <c r="K325" s="277"/>
      <c r="L325" s="11"/>
      <c r="M325" s="11"/>
      <c r="N325" s="8">
        <v>1260.2</v>
      </c>
      <c r="O325" s="8">
        <v>1227.8</v>
      </c>
      <c r="P325" s="8">
        <v>1482.3</v>
      </c>
      <c r="Q325" s="8">
        <v>8209.9</v>
      </c>
      <c r="R325" s="8">
        <v>7430.9</v>
      </c>
      <c r="S325" s="8">
        <v>7915.1</v>
      </c>
    </row>
    <row r="326" spans="1:19">
      <c r="A326" s="267"/>
      <c r="B326" s="268"/>
      <c r="C326" s="267"/>
      <c r="D326" s="277"/>
      <c r="E326" s="267"/>
      <c r="F326" s="267"/>
      <c r="G326" s="277"/>
      <c r="H326" s="267"/>
      <c r="I326" s="277"/>
      <c r="J326" s="277"/>
      <c r="K326" s="277"/>
      <c r="L326" s="12" t="s">
        <v>27</v>
      </c>
      <c r="M326" s="12" t="s">
        <v>22</v>
      </c>
      <c r="N326" s="8">
        <v>0</v>
      </c>
      <c r="O326" s="8">
        <v>0</v>
      </c>
      <c r="P326" s="8">
        <v>0</v>
      </c>
      <c r="Q326" s="8">
        <v>0</v>
      </c>
      <c r="R326" s="8">
        <v>0</v>
      </c>
      <c r="S326" s="8">
        <v>0</v>
      </c>
    </row>
    <row r="327" spans="1:19">
      <c r="A327" s="267"/>
      <c r="B327" s="268"/>
      <c r="C327" s="267"/>
      <c r="D327" s="277"/>
      <c r="E327" s="267"/>
      <c r="F327" s="267"/>
      <c r="G327" s="277"/>
      <c r="H327" s="267"/>
      <c r="I327" s="277"/>
      <c r="J327" s="277"/>
      <c r="K327" s="277"/>
      <c r="L327" s="12" t="s">
        <v>31</v>
      </c>
      <c r="M327" s="12" t="s">
        <v>24</v>
      </c>
      <c r="N327" s="8">
        <v>1260.2</v>
      </c>
      <c r="O327" s="8">
        <v>1227.8</v>
      </c>
      <c r="P327" s="8">
        <v>1482.3</v>
      </c>
      <c r="Q327" s="8">
        <v>8209.9</v>
      </c>
      <c r="R327" s="8">
        <v>7430.9</v>
      </c>
      <c r="S327" s="8">
        <v>7915.1</v>
      </c>
    </row>
    <row r="328" spans="1:19" ht="60.75" customHeight="1">
      <c r="A328" s="35" t="s">
        <v>343</v>
      </c>
      <c r="B328" s="268">
        <v>2513</v>
      </c>
      <c r="C328" s="267" t="s">
        <v>254</v>
      </c>
      <c r="D328" s="277" t="s">
        <v>344</v>
      </c>
      <c r="E328" s="267" t="s">
        <v>108</v>
      </c>
      <c r="F328" s="267" t="s">
        <v>345</v>
      </c>
      <c r="G328" s="277" t="s">
        <v>58</v>
      </c>
      <c r="H328" s="267" t="s">
        <v>300</v>
      </c>
      <c r="I328" s="267" t="s">
        <v>346</v>
      </c>
      <c r="J328" s="277" t="s">
        <v>58</v>
      </c>
      <c r="K328" s="267" t="s">
        <v>300</v>
      </c>
      <c r="L328" s="12"/>
      <c r="M328" s="12"/>
      <c r="N328" s="8">
        <v>111.1</v>
      </c>
      <c r="O328" s="8">
        <v>111.1</v>
      </c>
      <c r="P328" s="8">
        <v>139.80000000000001</v>
      </c>
      <c r="Q328" s="8">
        <v>250.3</v>
      </c>
      <c r="R328" s="8">
        <v>149.30000000000001</v>
      </c>
      <c r="S328" s="8">
        <v>149.30000000000001</v>
      </c>
    </row>
    <row r="329" spans="1:19" ht="15.75" customHeight="1">
      <c r="A329" s="36"/>
      <c r="B329" s="268"/>
      <c r="C329" s="267"/>
      <c r="D329" s="277"/>
      <c r="E329" s="267"/>
      <c r="F329" s="267"/>
      <c r="G329" s="277"/>
      <c r="H329" s="267"/>
      <c r="I329" s="267"/>
      <c r="J329" s="277"/>
      <c r="K329" s="267"/>
      <c r="L329" s="12" t="s">
        <v>21</v>
      </c>
      <c r="M329" s="12" t="s">
        <v>29</v>
      </c>
      <c r="N329" s="8">
        <v>111.1</v>
      </c>
      <c r="O329" s="8">
        <v>111.1</v>
      </c>
      <c r="P329" s="8">
        <v>139.80000000000001</v>
      </c>
      <c r="Q329" s="8">
        <v>250.3</v>
      </c>
      <c r="R329" s="8">
        <v>149.30000000000001</v>
      </c>
      <c r="S329" s="8">
        <v>149.30000000000001</v>
      </c>
    </row>
    <row r="330" spans="1:19" ht="60.75" customHeight="1">
      <c r="A330" s="267" t="s">
        <v>347</v>
      </c>
      <c r="B330" s="268">
        <v>2514</v>
      </c>
      <c r="C330" s="267" t="s">
        <v>254</v>
      </c>
      <c r="D330" s="37" t="s">
        <v>344</v>
      </c>
      <c r="E330" s="267" t="s">
        <v>108</v>
      </c>
      <c r="F330" s="267" t="s">
        <v>348</v>
      </c>
      <c r="G330" s="277" t="s">
        <v>58</v>
      </c>
      <c r="H330" s="267" t="s">
        <v>349</v>
      </c>
      <c r="I330" s="271"/>
      <c r="J330" s="289"/>
      <c r="K330" s="271"/>
      <c r="L330" s="12"/>
      <c r="M330" s="12"/>
      <c r="N330" s="8">
        <v>1377</v>
      </c>
      <c r="O330" s="8">
        <v>1044.8</v>
      </c>
      <c r="P330" s="8">
        <v>1303.5999999999999</v>
      </c>
      <c r="Q330" s="8">
        <v>2052.1999999999998</v>
      </c>
      <c r="R330" s="8">
        <v>1871.2</v>
      </c>
      <c r="S330" s="8">
        <v>1932.3</v>
      </c>
    </row>
    <row r="331" spans="1:19" ht="37.5" customHeight="1">
      <c r="A331" s="267"/>
      <c r="B331" s="268"/>
      <c r="C331" s="267"/>
      <c r="D331" s="33"/>
      <c r="E331" s="267"/>
      <c r="F331" s="267"/>
      <c r="G331" s="277"/>
      <c r="H331" s="267"/>
      <c r="I331" s="271"/>
      <c r="J331" s="289"/>
      <c r="K331" s="271"/>
      <c r="L331" s="12" t="s">
        <v>31</v>
      </c>
      <c r="M331" s="12" t="s">
        <v>24</v>
      </c>
      <c r="N331" s="8">
        <v>1377</v>
      </c>
      <c r="O331" s="8">
        <v>1044.8</v>
      </c>
      <c r="P331" s="8">
        <v>1303.5999999999999</v>
      </c>
      <c r="Q331" s="8">
        <v>2052.1999999999998</v>
      </c>
      <c r="R331" s="8">
        <v>1871.2</v>
      </c>
      <c r="S331" s="8">
        <v>1932.3</v>
      </c>
    </row>
    <row r="332" spans="1:19" ht="22.5" customHeight="1">
      <c r="A332" s="267" t="s">
        <v>350</v>
      </c>
      <c r="B332" s="268">
        <v>2515</v>
      </c>
      <c r="C332" s="267" t="s">
        <v>254</v>
      </c>
      <c r="D332" s="277" t="s">
        <v>344</v>
      </c>
      <c r="E332" s="267" t="s">
        <v>108</v>
      </c>
      <c r="F332" s="267" t="s">
        <v>351</v>
      </c>
      <c r="G332" s="277" t="s">
        <v>58</v>
      </c>
      <c r="H332" s="267" t="s">
        <v>349</v>
      </c>
      <c r="I332" s="271"/>
      <c r="J332" s="289"/>
      <c r="K332" s="271"/>
      <c r="L332" s="12"/>
      <c r="M332" s="12"/>
      <c r="N332" s="8">
        <v>39.200000000000003</v>
      </c>
      <c r="O332" s="8">
        <v>39.200000000000003</v>
      </c>
      <c r="P332" s="8">
        <v>92.4</v>
      </c>
      <c r="Q332" s="8">
        <v>108.2</v>
      </c>
      <c r="R332" s="8">
        <v>108.2</v>
      </c>
      <c r="S332" s="8">
        <v>108.2</v>
      </c>
    </row>
    <row r="333" spans="1:19" ht="21" customHeight="1">
      <c r="A333" s="267"/>
      <c r="B333" s="268"/>
      <c r="C333" s="267"/>
      <c r="D333" s="277"/>
      <c r="E333" s="267"/>
      <c r="F333" s="267"/>
      <c r="G333" s="277"/>
      <c r="H333" s="267"/>
      <c r="I333" s="271"/>
      <c r="J333" s="289"/>
      <c r="K333" s="271"/>
      <c r="L333" s="12" t="s">
        <v>27</v>
      </c>
      <c r="M333" s="12" t="s">
        <v>27</v>
      </c>
      <c r="N333" s="8">
        <v>0</v>
      </c>
      <c r="O333" s="8">
        <v>0</v>
      </c>
      <c r="P333" s="8">
        <v>0</v>
      </c>
      <c r="Q333" s="8">
        <v>0</v>
      </c>
      <c r="R333" s="8">
        <v>0</v>
      </c>
      <c r="S333" s="8">
        <v>0</v>
      </c>
    </row>
    <row r="334" spans="1:19" ht="35.25" customHeight="1">
      <c r="A334" s="267"/>
      <c r="B334" s="268"/>
      <c r="C334" s="267"/>
      <c r="D334" s="277"/>
      <c r="E334" s="267"/>
      <c r="F334" s="267"/>
      <c r="G334" s="277"/>
      <c r="H334" s="267"/>
      <c r="I334" s="271"/>
      <c r="J334" s="289"/>
      <c r="K334" s="271"/>
      <c r="L334" s="12" t="s">
        <v>27</v>
      </c>
      <c r="M334" s="12" t="s">
        <v>30</v>
      </c>
      <c r="N334" s="8">
        <v>39.200000000000003</v>
      </c>
      <c r="O334" s="8">
        <v>39.200000000000003</v>
      </c>
      <c r="P334" s="8">
        <v>92.4</v>
      </c>
      <c r="Q334" s="8">
        <v>108.2</v>
      </c>
      <c r="R334" s="8">
        <v>108.2</v>
      </c>
      <c r="S334" s="8">
        <v>108.2</v>
      </c>
    </row>
    <row r="335" spans="1:19" ht="116.25" customHeight="1">
      <c r="A335" s="261" t="s">
        <v>352</v>
      </c>
      <c r="B335" s="263">
        <v>2516</v>
      </c>
      <c r="C335" s="261" t="s">
        <v>254</v>
      </c>
      <c r="D335" s="265" t="s">
        <v>344</v>
      </c>
      <c r="E335" s="261" t="s">
        <v>108</v>
      </c>
      <c r="F335" s="261" t="s">
        <v>353</v>
      </c>
      <c r="G335" s="265" t="s">
        <v>58</v>
      </c>
      <c r="H335" s="261" t="s">
        <v>354</v>
      </c>
      <c r="I335" s="261"/>
      <c r="J335" s="265"/>
      <c r="K335" s="261"/>
      <c r="L335" s="12"/>
      <c r="M335" s="12"/>
      <c r="N335" s="8">
        <v>10929.5</v>
      </c>
      <c r="O335" s="8">
        <v>10929.5</v>
      </c>
      <c r="P335" s="8">
        <v>12112.3</v>
      </c>
      <c r="Q335" s="8">
        <v>16648.599999999999</v>
      </c>
      <c r="R335" s="8">
        <v>16648.599999999999</v>
      </c>
      <c r="S335" s="8">
        <v>16648.599999999999</v>
      </c>
    </row>
    <row r="336" spans="1:19" ht="21" customHeight="1">
      <c r="A336" s="262"/>
      <c r="B336" s="264"/>
      <c r="C336" s="262"/>
      <c r="D336" s="266"/>
      <c r="E336" s="262"/>
      <c r="F336" s="262"/>
      <c r="G336" s="266"/>
      <c r="H336" s="262"/>
      <c r="I336" s="262"/>
      <c r="J336" s="266"/>
      <c r="K336" s="262"/>
      <c r="L336" s="12" t="s">
        <v>27</v>
      </c>
      <c r="M336" s="12" t="s">
        <v>22</v>
      </c>
      <c r="N336" s="196">
        <v>10929.5</v>
      </c>
      <c r="O336" s="196">
        <v>10929.5</v>
      </c>
      <c r="P336" s="8">
        <v>12112.3</v>
      </c>
      <c r="Q336" s="8">
        <v>16648.599999999999</v>
      </c>
      <c r="R336" s="8">
        <v>16648.599999999999</v>
      </c>
      <c r="S336" s="8">
        <v>16648.599999999999</v>
      </c>
    </row>
    <row r="337" spans="1:19" s="357" customFormat="1" ht="116.25" customHeight="1">
      <c r="A337" s="354" t="s">
        <v>557</v>
      </c>
      <c r="B337" s="355">
        <v>2519</v>
      </c>
      <c r="C337" s="354" t="s">
        <v>254</v>
      </c>
      <c r="D337" s="356" t="s">
        <v>344</v>
      </c>
      <c r="E337" s="354" t="s">
        <v>108</v>
      </c>
      <c r="F337" s="354" t="s">
        <v>558</v>
      </c>
      <c r="G337" s="356" t="s">
        <v>58</v>
      </c>
      <c r="H337" s="354" t="s">
        <v>559</v>
      </c>
      <c r="I337" s="354"/>
      <c r="J337" s="356"/>
      <c r="K337" s="354"/>
      <c r="L337" s="240"/>
      <c r="M337" s="240"/>
      <c r="N337" s="256">
        <v>14202.9</v>
      </c>
      <c r="O337" s="256">
        <v>14197.2</v>
      </c>
      <c r="P337" s="256">
        <v>27816.3</v>
      </c>
      <c r="Q337" s="256">
        <v>0</v>
      </c>
      <c r="R337" s="256">
        <v>0</v>
      </c>
      <c r="S337" s="256">
        <v>0</v>
      </c>
    </row>
    <row r="338" spans="1:19" s="357" customFormat="1" ht="21" customHeight="1">
      <c r="A338" s="358"/>
      <c r="B338" s="359"/>
      <c r="C338" s="358"/>
      <c r="D338" s="360"/>
      <c r="E338" s="358"/>
      <c r="F338" s="358"/>
      <c r="G338" s="360"/>
      <c r="H338" s="358"/>
      <c r="I338" s="358"/>
      <c r="J338" s="360"/>
      <c r="K338" s="358"/>
      <c r="L338" s="240" t="s">
        <v>27</v>
      </c>
      <c r="M338" s="240" t="s">
        <v>21</v>
      </c>
      <c r="N338" s="256">
        <v>14202.9</v>
      </c>
      <c r="O338" s="256">
        <v>14197.2</v>
      </c>
      <c r="P338" s="256">
        <v>27816.3</v>
      </c>
      <c r="Q338" s="256">
        <v>0</v>
      </c>
      <c r="R338" s="256">
        <v>0</v>
      </c>
      <c r="S338" s="256">
        <v>0</v>
      </c>
    </row>
    <row r="339" spans="1:19" ht="37.5" customHeight="1">
      <c r="A339" s="25" t="s">
        <v>355</v>
      </c>
      <c r="B339" s="6">
        <v>2600</v>
      </c>
      <c r="C339" s="7" t="s">
        <v>20</v>
      </c>
      <c r="D339" s="7" t="s">
        <v>20</v>
      </c>
      <c r="E339" s="7" t="s">
        <v>20</v>
      </c>
      <c r="F339" s="7" t="s">
        <v>20</v>
      </c>
      <c r="G339" s="7" t="s">
        <v>20</v>
      </c>
      <c r="H339" s="7" t="s">
        <v>20</v>
      </c>
      <c r="I339" s="7" t="s">
        <v>20</v>
      </c>
      <c r="J339" s="7" t="s">
        <v>20</v>
      </c>
      <c r="K339" s="7" t="s">
        <v>20</v>
      </c>
      <c r="L339" s="11"/>
      <c r="M339" s="11"/>
      <c r="N339" s="8">
        <v>5929.6</v>
      </c>
      <c r="O339" s="8">
        <v>5689.4</v>
      </c>
      <c r="P339" s="8">
        <v>6604.3</v>
      </c>
      <c r="Q339" s="8">
        <v>7536</v>
      </c>
      <c r="R339" s="8">
        <v>7837.5</v>
      </c>
      <c r="S339" s="8">
        <v>8151</v>
      </c>
    </row>
    <row r="340" spans="1:19" ht="144" customHeight="1">
      <c r="A340" s="267" t="s">
        <v>356</v>
      </c>
      <c r="B340" s="268">
        <v>2601</v>
      </c>
      <c r="C340" s="267" t="s">
        <v>549</v>
      </c>
      <c r="D340" s="267" t="s">
        <v>553</v>
      </c>
      <c r="E340" s="267" t="s">
        <v>554</v>
      </c>
      <c r="F340" s="267" t="s">
        <v>550</v>
      </c>
      <c r="G340" s="267" t="s">
        <v>551</v>
      </c>
      <c r="H340" s="267" t="s">
        <v>552</v>
      </c>
      <c r="I340" s="267" t="s">
        <v>547</v>
      </c>
      <c r="J340" s="267" t="s">
        <v>527</v>
      </c>
      <c r="K340" s="290" t="s">
        <v>548</v>
      </c>
      <c r="L340" s="11"/>
      <c r="M340" s="11"/>
      <c r="N340" s="8">
        <v>5929.6</v>
      </c>
      <c r="O340" s="8">
        <v>5689.4</v>
      </c>
      <c r="P340" s="8">
        <v>6604.3</v>
      </c>
      <c r="Q340" s="8">
        <v>7536</v>
      </c>
      <c r="R340" s="8">
        <v>7837.5</v>
      </c>
      <c r="S340" s="8">
        <v>8151</v>
      </c>
    </row>
    <row r="341" spans="1:19">
      <c r="A341" s="267"/>
      <c r="B341" s="268"/>
      <c r="C341" s="267"/>
      <c r="D341" s="267"/>
      <c r="E341" s="267"/>
      <c r="F341" s="267"/>
      <c r="G341" s="267"/>
      <c r="H341" s="267"/>
      <c r="I341" s="267"/>
      <c r="J341" s="267"/>
      <c r="K341" s="290"/>
      <c r="L341" s="12" t="s">
        <v>21</v>
      </c>
      <c r="M341" s="12" t="s">
        <v>29</v>
      </c>
      <c r="N341" s="8">
        <v>5929.6</v>
      </c>
      <c r="O341" s="8">
        <v>5689.4</v>
      </c>
      <c r="P341" s="8">
        <v>6604.3</v>
      </c>
      <c r="Q341" s="8">
        <v>7536</v>
      </c>
      <c r="R341" s="8">
        <v>7837.5</v>
      </c>
      <c r="S341" s="8">
        <v>8151</v>
      </c>
    </row>
    <row r="342" spans="1:19">
      <c r="A342" s="267"/>
      <c r="B342" s="268"/>
      <c r="C342" s="267"/>
      <c r="D342" s="267"/>
      <c r="E342" s="267"/>
      <c r="F342" s="267"/>
      <c r="G342" s="267"/>
      <c r="H342" s="267"/>
      <c r="I342" s="267"/>
      <c r="J342" s="267"/>
      <c r="K342" s="290"/>
      <c r="L342" s="12" t="s">
        <v>23</v>
      </c>
      <c r="M342" s="12" t="s">
        <v>24</v>
      </c>
      <c r="N342" s="8">
        <v>0</v>
      </c>
      <c r="O342" s="8">
        <v>0</v>
      </c>
      <c r="P342" s="8">
        <v>0</v>
      </c>
      <c r="Q342" s="8">
        <v>0</v>
      </c>
      <c r="R342" s="8">
        <v>0</v>
      </c>
      <c r="S342" s="8">
        <v>0</v>
      </c>
    </row>
    <row r="343" spans="1:19" ht="186" customHeight="1">
      <c r="A343" s="267"/>
      <c r="B343" s="268"/>
      <c r="C343" s="267"/>
      <c r="D343" s="267"/>
      <c r="E343" s="267"/>
      <c r="F343" s="267"/>
      <c r="G343" s="267"/>
      <c r="H343" s="267"/>
      <c r="I343" s="267"/>
      <c r="J343" s="267"/>
      <c r="K343" s="290"/>
      <c r="L343" s="12" t="s">
        <v>24</v>
      </c>
      <c r="M343" s="12" t="s">
        <v>25</v>
      </c>
      <c r="N343" s="8">
        <v>0</v>
      </c>
      <c r="O343" s="8">
        <v>0</v>
      </c>
      <c r="P343" s="8">
        <v>0</v>
      </c>
      <c r="Q343" s="8">
        <v>0</v>
      </c>
      <c r="R343" s="8">
        <v>0</v>
      </c>
      <c r="S343" s="8">
        <v>0</v>
      </c>
    </row>
    <row r="344" spans="1:19" ht="74.25" customHeight="1">
      <c r="A344" s="5" t="s">
        <v>357</v>
      </c>
      <c r="B344" s="14">
        <v>2700</v>
      </c>
      <c r="C344" s="7" t="s">
        <v>20</v>
      </c>
      <c r="D344" s="7" t="s">
        <v>20</v>
      </c>
      <c r="E344" s="7" t="s">
        <v>20</v>
      </c>
      <c r="F344" s="7" t="s">
        <v>20</v>
      </c>
      <c r="G344" s="7" t="s">
        <v>20</v>
      </c>
      <c r="H344" s="7" t="s">
        <v>20</v>
      </c>
      <c r="I344" s="7" t="s">
        <v>20</v>
      </c>
      <c r="J344" s="7" t="s">
        <v>20</v>
      </c>
      <c r="K344" s="7" t="s">
        <v>20</v>
      </c>
      <c r="L344" s="11"/>
      <c r="M344" s="11"/>
      <c r="N344" s="8">
        <v>105249.9</v>
      </c>
      <c r="O344" s="8">
        <v>105249.9</v>
      </c>
      <c r="P344" s="8">
        <v>180081.4</v>
      </c>
      <c r="Q344" s="8">
        <v>150043.6</v>
      </c>
      <c r="R344" s="8">
        <v>278230.40000000002</v>
      </c>
      <c r="S344" s="8">
        <v>310046</v>
      </c>
    </row>
    <row r="345" spans="1:19" ht="69" customHeight="1">
      <c r="A345" s="5" t="s">
        <v>358</v>
      </c>
      <c r="B345" s="14">
        <v>2701</v>
      </c>
      <c r="C345" s="5" t="s">
        <v>40</v>
      </c>
      <c r="D345" s="5" t="s">
        <v>359</v>
      </c>
      <c r="E345" s="5" t="s">
        <v>360</v>
      </c>
      <c r="F345" s="5" t="s">
        <v>315</v>
      </c>
      <c r="G345" s="30" t="s">
        <v>361</v>
      </c>
      <c r="H345" s="5" t="s">
        <v>362</v>
      </c>
      <c r="I345" s="30"/>
      <c r="J345" s="30"/>
      <c r="K345" s="30"/>
      <c r="L345" s="12" t="s">
        <v>32</v>
      </c>
      <c r="M345" s="12" t="s">
        <v>23</v>
      </c>
      <c r="N345" s="8">
        <v>105249.9</v>
      </c>
      <c r="O345" s="8">
        <v>105249.9</v>
      </c>
      <c r="P345" s="8">
        <v>180081.4</v>
      </c>
      <c r="Q345" s="8">
        <v>150043.6</v>
      </c>
      <c r="R345" s="8">
        <v>278230.40000000002</v>
      </c>
      <c r="S345" s="8">
        <v>310046</v>
      </c>
    </row>
    <row r="346" spans="1:19" ht="40.5" customHeight="1">
      <c r="A346" s="5" t="s">
        <v>363</v>
      </c>
      <c r="B346" s="14">
        <v>2702</v>
      </c>
      <c r="C346" s="7" t="s">
        <v>20</v>
      </c>
      <c r="D346" s="7" t="s">
        <v>20</v>
      </c>
      <c r="E346" s="7" t="s">
        <v>20</v>
      </c>
      <c r="F346" s="7" t="s">
        <v>20</v>
      </c>
      <c r="G346" s="7" t="s">
        <v>20</v>
      </c>
      <c r="H346" s="7" t="s">
        <v>20</v>
      </c>
      <c r="I346" s="7" t="s">
        <v>20</v>
      </c>
      <c r="J346" s="7" t="s">
        <v>20</v>
      </c>
      <c r="K346" s="7" t="s">
        <v>20</v>
      </c>
      <c r="L346" s="11"/>
      <c r="M346" s="11"/>
      <c r="N346" s="8">
        <v>0</v>
      </c>
      <c r="O346" s="8">
        <v>0</v>
      </c>
      <c r="P346" s="8">
        <v>0</v>
      </c>
      <c r="Q346" s="8">
        <v>0</v>
      </c>
      <c r="R346" s="8">
        <v>0</v>
      </c>
      <c r="S346" s="8">
        <v>0</v>
      </c>
    </row>
    <row r="347" spans="1:19" ht="15" customHeight="1">
      <c r="A347" s="5" t="s">
        <v>364</v>
      </c>
      <c r="B347" s="14">
        <v>2703</v>
      </c>
      <c r="C347" s="10"/>
      <c r="D347" s="11"/>
      <c r="E347" s="11"/>
      <c r="F347" s="11"/>
      <c r="G347" s="11"/>
      <c r="H347" s="11"/>
      <c r="I347" s="11"/>
      <c r="J347" s="11"/>
      <c r="K347" s="11"/>
      <c r="L347" s="11"/>
      <c r="M347" s="11"/>
      <c r="N347" s="8">
        <v>0</v>
      </c>
      <c r="O347" s="8">
        <v>0</v>
      </c>
      <c r="P347" s="8">
        <v>0</v>
      </c>
      <c r="Q347" s="8">
        <v>0</v>
      </c>
      <c r="R347" s="8">
        <v>0</v>
      </c>
      <c r="S347" s="8">
        <v>0</v>
      </c>
    </row>
    <row r="348" spans="1:19" ht="14.25" customHeight="1">
      <c r="A348" s="5" t="s">
        <v>364</v>
      </c>
      <c r="B348" s="14">
        <v>2704</v>
      </c>
      <c r="C348" s="10"/>
      <c r="D348" s="11"/>
      <c r="E348" s="11"/>
      <c r="F348" s="11"/>
      <c r="G348" s="11"/>
      <c r="H348" s="11"/>
      <c r="I348" s="11"/>
      <c r="J348" s="11"/>
      <c r="K348" s="11"/>
      <c r="L348" s="11"/>
      <c r="M348" s="11"/>
      <c r="N348" s="8">
        <v>0</v>
      </c>
      <c r="O348" s="8">
        <v>0</v>
      </c>
      <c r="P348" s="8">
        <v>0</v>
      </c>
      <c r="Q348" s="8">
        <v>0</v>
      </c>
      <c r="R348" s="8">
        <v>0</v>
      </c>
      <c r="S348" s="8">
        <v>0</v>
      </c>
    </row>
    <row r="349" spans="1:19" ht="28.5" customHeight="1">
      <c r="A349" s="5" t="s">
        <v>365</v>
      </c>
      <c r="B349" s="14">
        <v>8000</v>
      </c>
      <c r="C349" s="7" t="s">
        <v>20</v>
      </c>
      <c r="D349" s="7" t="s">
        <v>20</v>
      </c>
      <c r="E349" s="7" t="s">
        <v>20</v>
      </c>
      <c r="F349" s="7" t="s">
        <v>20</v>
      </c>
      <c r="G349" s="7" t="s">
        <v>20</v>
      </c>
      <c r="H349" s="7" t="s">
        <v>20</v>
      </c>
      <c r="I349" s="7" t="s">
        <v>20</v>
      </c>
      <c r="J349" s="7" t="s">
        <v>20</v>
      </c>
      <c r="K349" s="7" t="s">
        <v>20</v>
      </c>
      <c r="L349" s="11"/>
      <c r="M349" s="11"/>
      <c r="N349" s="8">
        <v>28292326.899999999</v>
      </c>
      <c r="O349" s="8">
        <v>27495055.199999996</v>
      </c>
      <c r="P349" s="8">
        <v>36350507.400000013</v>
      </c>
      <c r="Q349" s="8">
        <v>35068722.600000001</v>
      </c>
      <c r="R349" s="8">
        <v>33954320.199999996</v>
      </c>
      <c r="S349" s="8">
        <v>35025195.100000001</v>
      </c>
    </row>
    <row r="350" spans="1:19">
      <c r="N350" s="38"/>
      <c r="O350" s="38"/>
      <c r="P350" s="38"/>
    </row>
    <row r="356" spans="1:8" ht="15.75">
      <c r="A356" s="301"/>
      <c r="B356" s="301"/>
      <c r="C356" s="301"/>
      <c r="D356" s="301"/>
      <c r="E356" s="301"/>
      <c r="G356" s="303"/>
      <c r="H356" s="303"/>
    </row>
    <row r="365" spans="1:8">
      <c r="A365" s="293"/>
      <c r="B365" s="293"/>
      <c r="C365" s="293"/>
    </row>
    <row r="366" spans="1:8">
      <c r="A366" s="293"/>
      <c r="B366" s="293"/>
      <c r="C366" s="293"/>
    </row>
    <row r="371" spans="1:3">
      <c r="A371" s="293"/>
      <c r="B371" s="293"/>
      <c r="C371" s="293"/>
    </row>
    <row r="372" spans="1:3">
      <c r="A372" s="293"/>
      <c r="B372" s="293"/>
      <c r="C372" s="293"/>
    </row>
    <row r="376" spans="1:3">
      <c r="A376" s="293"/>
      <c r="B376" s="293"/>
      <c r="C376" s="293"/>
    </row>
  </sheetData>
  <sheetProtection selectLockedCells="1" selectUnlockedCells="1"/>
  <customSheetViews>
    <customSheetView guid="{6570634B-EDC8-47B1-B961-1E562EDF2753}" printArea="1">
      <pane ySplit="10" topLeftCell="A352" activePane="bottomLeft" state="frozen"/>
      <selection pane="bottomLeft" activeCell="A356" sqref="A356:H377"/>
      <pageMargins left="0" right="0" top="0.39370078740157483" bottom="0" header="0" footer="0"/>
      <pageSetup paperSize="8" scale="55" firstPageNumber="0" orientation="landscape" r:id="rId1"/>
      <headerFooter alignWithMargins="0">
        <oddHeader>&amp;C&amp;P</oddHeader>
      </headerFooter>
    </customSheetView>
    <customSheetView guid="{764DF73A-B6FF-4AFE-808E-BED8B7CDFEFB}" showPageBreaks="1" view="pageBreakPreview">
      <pane ySplit="10" topLeftCell="A156" activePane="bottomLeft" state="frozen"/>
      <selection pane="bottomLeft" activeCell="K156" sqref="K156"/>
      <pageMargins left="0.39374999999999999" right="0.39374999999999999" top="0.55138888888888893" bottom="0.55138888888888893" header="0.31527777777777777" footer="0.51180555555555551"/>
      <pageSetup paperSize="8" scale="10" firstPageNumber="0" orientation="landscape" horizontalDpi="300" verticalDpi="300" r:id="rId2"/>
      <headerFooter alignWithMargins="0">
        <oddHeader>&amp;C&amp;P</oddHeader>
      </headerFooter>
    </customSheetView>
    <customSheetView guid="{2C132A3E-BEF9-4451-A5D3-5DE635F68D88}" printArea="1" topLeftCell="B1">
      <pane ySplit="10" topLeftCell="A198" activePane="bottomLeft" state="frozen"/>
      <selection pane="bottomLeft" activeCell="K201" sqref="K201"/>
      <pageMargins left="0" right="0" top="0.39370078740157483" bottom="0" header="0" footer="0"/>
      <pageSetup paperSize="256" scale="55" firstPageNumber="0" orientation="landscape" horizontalDpi="4294967295" verticalDpi="4294967295" r:id="rId3"/>
      <headerFooter alignWithMargins="0">
        <oddHeader>&amp;C&amp;P</oddHeader>
      </headerFooter>
    </customSheetView>
    <customSheetView guid="{FF86849E-1084-4031-B2CE-591FC46709AB}" scale="90" showPageBreaks="1" view="pageBreakPreview">
      <pane ySplit="10" topLeftCell="A100" activePane="bottomLeft" state="frozen"/>
      <selection pane="bottomLeft" activeCell="F100" sqref="F100"/>
      <pageMargins left="0.19685039370078741" right="0.19685039370078741" top="0.15748031496062992" bottom="0.15748031496062992" header="0.31496062992125984" footer="0.51181102362204722"/>
      <pageSetup paperSize="9" scale="40" firstPageNumber="0" orientation="landscape" horizontalDpi="300" verticalDpi="300" r:id="rId4"/>
      <headerFooter alignWithMargins="0">
        <oddHeader>&amp;C&amp;P</oddHeader>
      </headerFooter>
    </customSheetView>
    <customSheetView guid="{9D0A41DD-2DA5-4D00-A5A3-069AD61B6552}" showPageBreaks="1" view="pageBreakPreview" topLeftCell="D1">
      <pane ySplit="10" topLeftCell="A11" activePane="bottomLeft" state="frozen"/>
      <selection pane="bottomLeft" activeCell="O127" sqref="O127"/>
      <pageMargins left="0.39374999999999999" right="0.39374999999999999" top="0.55138888888888893" bottom="0.55138888888888893" header="0.31527777777777777" footer="0.51180555555555551"/>
      <pageSetup paperSize="8" scale="10" firstPageNumber="0" orientation="landscape" horizontalDpi="300" verticalDpi="300" r:id="rId5"/>
      <headerFooter alignWithMargins="0">
        <oddHeader>&amp;C&amp;P</oddHeader>
      </headerFooter>
    </customSheetView>
    <customSheetView guid="{676EE6E6-D5A3-9942-AA72-33D5219B471C}" showRuler="0">
      <pageMargins left="0.75" right="0.75" top="1" bottom="1" header="0.5" footer="0.5"/>
    </customSheetView>
    <customSheetView guid="{1B925D09-0E83-AF47-A27B-8EBC6CE44B65}" showRuler="0">
      <pageMargins left="0.75" right="0.75" top="1" bottom="1" header="0.5" footer="0.5"/>
    </customSheetView>
    <customSheetView guid="{651AB02D-CE6F-4AB5-8A8B-ED5DE6848F37}" showPageBreaks="1" view="pageBreakPreview" topLeftCell="D1">
      <pane ySplit="10" topLeftCell="A112" activePane="bottomLeft" state="frozen"/>
      <selection pane="bottomLeft" activeCell="A103" sqref="A103:A107"/>
      <pageMargins left="0.39374999999999999" right="0.39374999999999999" top="0.55138888888888893" bottom="0.55138888888888893" header="0.31527777777777777" footer="0.51180555555555551"/>
      <pageSetup paperSize="8" scale="10" firstPageNumber="0" orientation="landscape" horizontalDpi="300" verticalDpi="300" r:id="rId6"/>
      <headerFooter alignWithMargins="0">
        <oddHeader>&amp;C&amp;P</oddHeader>
      </headerFooter>
    </customSheetView>
  </customSheetViews>
  <mergeCells count="394">
    <mergeCell ref="F279:F281"/>
    <mergeCell ref="G279:G281"/>
    <mergeCell ref="H279:H281"/>
    <mergeCell ref="I279:I281"/>
    <mergeCell ref="J279:J281"/>
    <mergeCell ref="K279:K281"/>
    <mergeCell ref="A365:C365"/>
    <mergeCell ref="A366:C366"/>
    <mergeCell ref="A371:C371"/>
    <mergeCell ref="K330:K331"/>
    <mergeCell ref="G340:G343"/>
    <mergeCell ref="H340:H343"/>
    <mergeCell ref="I340:I343"/>
    <mergeCell ref="J340:J343"/>
    <mergeCell ref="K340:K343"/>
    <mergeCell ref="G356:H356"/>
    <mergeCell ref="F340:F343"/>
    <mergeCell ref="K332:K334"/>
    <mergeCell ref="I328:I329"/>
    <mergeCell ref="J328:J329"/>
    <mergeCell ref="F332:F334"/>
    <mergeCell ref="G332:G334"/>
    <mergeCell ref="H332:H334"/>
    <mergeCell ref="I332:I334"/>
    <mergeCell ref="A372:C372"/>
    <mergeCell ref="A376:C376"/>
    <mergeCell ref="B165:B167"/>
    <mergeCell ref="C165:C167"/>
    <mergeCell ref="D165:D167"/>
    <mergeCell ref="E165:E167"/>
    <mergeCell ref="A279:A281"/>
    <mergeCell ref="B279:B281"/>
    <mergeCell ref="C279:C281"/>
    <mergeCell ref="D279:D281"/>
    <mergeCell ref="E279:E281"/>
    <mergeCell ref="A356:E356"/>
    <mergeCell ref="A340:A343"/>
    <mergeCell ref="B340:B343"/>
    <mergeCell ref="C340:C343"/>
    <mergeCell ref="D340:D343"/>
    <mergeCell ref="E340:E343"/>
    <mergeCell ref="A332:A334"/>
    <mergeCell ref="B332:B334"/>
    <mergeCell ref="C332:C334"/>
    <mergeCell ref="D332:D334"/>
    <mergeCell ref="E332:E334"/>
    <mergeCell ref="A325:A327"/>
    <mergeCell ref="A319:A322"/>
    <mergeCell ref="J332:J334"/>
    <mergeCell ref="G330:G331"/>
    <mergeCell ref="H330:H331"/>
    <mergeCell ref="I330:I331"/>
    <mergeCell ref="J330:J331"/>
    <mergeCell ref="K328:K329"/>
    <mergeCell ref="A330:A331"/>
    <mergeCell ref="B330:B331"/>
    <mergeCell ref="C330:C331"/>
    <mergeCell ref="E330:E331"/>
    <mergeCell ref="F330:F331"/>
    <mergeCell ref="G325:G327"/>
    <mergeCell ref="H325:H327"/>
    <mergeCell ref="I325:I327"/>
    <mergeCell ref="J325:J327"/>
    <mergeCell ref="K325:K327"/>
    <mergeCell ref="B328:B329"/>
    <mergeCell ref="C328:C329"/>
    <mergeCell ref="D328:D329"/>
    <mergeCell ref="E328:E329"/>
    <mergeCell ref="F328:F329"/>
    <mergeCell ref="B325:B327"/>
    <mergeCell ref="C325:C327"/>
    <mergeCell ref="D325:D327"/>
    <mergeCell ref="E325:E327"/>
    <mergeCell ref="F325:F327"/>
    <mergeCell ref="G328:G329"/>
    <mergeCell ref="H328:H329"/>
    <mergeCell ref="F319:F322"/>
    <mergeCell ref="G319:G322"/>
    <mergeCell ref="H319:H322"/>
    <mergeCell ref="I319:I322"/>
    <mergeCell ref="J319:J322"/>
    <mergeCell ref="K319:K322"/>
    <mergeCell ref="G316:G318"/>
    <mergeCell ref="H316:H318"/>
    <mergeCell ref="I316:I318"/>
    <mergeCell ref="J316:J318"/>
    <mergeCell ref="K316:K318"/>
    <mergeCell ref="F316:F318"/>
    <mergeCell ref="B319:B322"/>
    <mergeCell ref="C319:C322"/>
    <mergeCell ref="D319:D322"/>
    <mergeCell ref="E319:E322"/>
    <mergeCell ref="A316:A318"/>
    <mergeCell ref="B316:B318"/>
    <mergeCell ref="C316:C318"/>
    <mergeCell ref="D316:D318"/>
    <mergeCell ref="E316:E318"/>
    <mergeCell ref="F308:F313"/>
    <mergeCell ref="G308:G313"/>
    <mergeCell ref="H308:H313"/>
    <mergeCell ref="I308:I313"/>
    <mergeCell ref="J308:J313"/>
    <mergeCell ref="K308:K313"/>
    <mergeCell ref="G297:G298"/>
    <mergeCell ref="H297:H298"/>
    <mergeCell ref="I297:I298"/>
    <mergeCell ref="J297:J298"/>
    <mergeCell ref="K297:K298"/>
    <mergeCell ref="F297:F298"/>
    <mergeCell ref="A308:A313"/>
    <mergeCell ref="B308:B313"/>
    <mergeCell ref="C308:C313"/>
    <mergeCell ref="D308:D313"/>
    <mergeCell ref="E308:E313"/>
    <mergeCell ref="A297:A298"/>
    <mergeCell ref="B297:B298"/>
    <mergeCell ref="C297:C298"/>
    <mergeCell ref="D297:D298"/>
    <mergeCell ref="E297:E298"/>
    <mergeCell ref="F243:F270"/>
    <mergeCell ref="G243:G270"/>
    <mergeCell ref="H243:H270"/>
    <mergeCell ref="I243:I270"/>
    <mergeCell ref="J243:J270"/>
    <mergeCell ref="K243:K270"/>
    <mergeCell ref="G231:G242"/>
    <mergeCell ref="H231:H242"/>
    <mergeCell ref="I231:I242"/>
    <mergeCell ref="J231:J242"/>
    <mergeCell ref="K231:K242"/>
    <mergeCell ref="F231:F242"/>
    <mergeCell ref="A243:A270"/>
    <mergeCell ref="B243:B270"/>
    <mergeCell ref="C243:C270"/>
    <mergeCell ref="D243:D270"/>
    <mergeCell ref="E243:E270"/>
    <mergeCell ref="A231:A242"/>
    <mergeCell ref="B231:B242"/>
    <mergeCell ref="C231:C242"/>
    <mergeCell ref="D231:D242"/>
    <mergeCell ref="E231:E242"/>
    <mergeCell ref="G221:G230"/>
    <mergeCell ref="H221:H230"/>
    <mergeCell ref="I221:I230"/>
    <mergeCell ref="J221:J230"/>
    <mergeCell ref="K221:K230"/>
    <mergeCell ref="G205:G211"/>
    <mergeCell ref="H205:H211"/>
    <mergeCell ref="I205:I211"/>
    <mergeCell ref="J205:J211"/>
    <mergeCell ref="K205:K211"/>
    <mergeCell ref="G200:G203"/>
    <mergeCell ref="H200:H203"/>
    <mergeCell ref="I200:I203"/>
    <mergeCell ref="J200:J203"/>
    <mergeCell ref="A205:A211"/>
    <mergeCell ref="B205:B211"/>
    <mergeCell ref="C205:C211"/>
    <mergeCell ref="D205:D211"/>
    <mergeCell ref="E205:E211"/>
    <mergeCell ref="F205:F211"/>
    <mergeCell ref="A188:A192"/>
    <mergeCell ref="B188:B192"/>
    <mergeCell ref="A200:A203"/>
    <mergeCell ref="B200:B203"/>
    <mergeCell ref="C200:C203"/>
    <mergeCell ref="D200:D203"/>
    <mergeCell ref="E200:E203"/>
    <mergeCell ref="F200:F203"/>
    <mergeCell ref="A221:A230"/>
    <mergeCell ref="B221:B230"/>
    <mergeCell ref="C221:C230"/>
    <mergeCell ref="D221:D230"/>
    <mergeCell ref="E221:E230"/>
    <mergeCell ref="F221:F230"/>
    <mergeCell ref="J178:J180"/>
    <mergeCell ref="K178:K180"/>
    <mergeCell ref="A181:A187"/>
    <mergeCell ref="B181:B187"/>
    <mergeCell ref="D181:D187"/>
    <mergeCell ref="E181:E187"/>
    <mergeCell ref="G181:G187"/>
    <mergeCell ref="I181:I187"/>
    <mergeCell ref="J181:J187"/>
    <mergeCell ref="A178:A180"/>
    <mergeCell ref="B178:B180"/>
    <mergeCell ref="C178:C180"/>
    <mergeCell ref="D178:D180"/>
    <mergeCell ref="E178:E180"/>
    <mergeCell ref="F178:F180"/>
    <mergeCell ref="G178:G180"/>
    <mergeCell ref="H178:H180"/>
    <mergeCell ref="I178:I180"/>
    <mergeCell ref="J173:J175"/>
    <mergeCell ref="K173:K175"/>
    <mergeCell ref="A173:A175"/>
    <mergeCell ref="B173:B175"/>
    <mergeCell ref="C173:C175"/>
    <mergeCell ref="D173:D175"/>
    <mergeCell ref="E173:E175"/>
    <mergeCell ref="F173:F175"/>
    <mergeCell ref="G173:G175"/>
    <mergeCell ref="H173:H175"/>
    <mergeCell ref="I173:I175"/>
    <mergeCell ref="J170:J172"/>
    <mergeCell ref="K170:K172"/>
    <mergeCell ref="I153:I154"/>
    <mergeCell ref="J153:J154"/>
    <mergeCell ref="K153:K154"/>
    <mergeCell ref="A170:A172"/>
    <mergeCell ref="B170:B172"/>
    <mergeCell ref="C170:C172"/>
    <mergeCell ref="D170:D172"/>
    <mergeCell ref="E170:E172"/>
    <mergeCell ref="F170:F172"/>
    <mergeCell ref="G170:G172"/>
    <mergeCell ref="H170:H172"/>
    <mergeCell ref="I170:I172"/>
    <mergeCell ref="G165:G167"/>
    <mergeCell ref="F165:F167"/>
    <mergeCell ref="H165:H167"/>
    <mergeCell ref="I165:I167"/>
    <mergeCell ref="J165:J167"/>
    <mergeCell ref="K165:K167"/>
    <mergeCell ref="A161:A164"/>
    <mergeCell ref="B161:B164"/>
    <mergeCell ref="D161:D164"/>
    <mergeCell ref="E161:E164"/>
    <mergeCell ref="F161:F164"/>
    <mergeCell ref="G161:G164"/>
    <mergeCell ref="A165:A167"/>
    <mergeCell ref="H161:H164"/>
    <mergeCell ref="I161:I164"/>
    <mergeCell ref="J161:J164"/>
    <mergeCell ref="K161:K164"/>
    <mergeCell ref="A153:A154"/>
    <mergeCell ref="B153:B154"/>
    <mergeCell ref="C153:C154"/>
    <mergeCell ref="D153:D154"/>
    <mergeCell ref="E153:E154"/>
    <mergeCell ref="F153:F154"/>
    <mergeCell ref="S153:S154"/>
    <mergeCell ref="A156:A159"/>
    <mergeCell ref="B156:B159"/>
    <mergeCell ref="D156:D159"/>
    <mergeCell ref="E156:E159"/>
    <mergeCell ref="G156:G159"/>
    <mergeCell ref="J156:J159"/>
    <mergeCell ref="I157:I158"/>
    <mergeCell ref="K157:K159"/>
    <mergeCell ref="M153:M154"/>
    <mergeCell ref="N153:N154"/>
    <mergeCell ref="O153:O154"/>
    <mergeCell ref="P153:P154"/>
    <mergeCell ref="Q153:Q154"/>
    <mergeCell ref="R153:R154"/>
    <mergeCell ref="G153:G154"/>
    <mergeCell ref="H153:H154"/>
    <mergeCell ref="L153:L154"/>
    <mergeCell ref="K137:K142"/>
    <mergeCell ref="A149:A152"/>
    <mergeCell ref="B149:B152"/>
    <mergeCell ref="D149:D152"/>
    <mergeCell ref="E149:E152"/>
    <mergeCell ref="F149:F152"/>
    <mergeCell ref="G149:G152"/>
    <mergeCell ref="H149:H152"/>
    <mergeCell ref="I149:I152"/>
    <mergeCell ref="J149:J152"/>
    <mergeCell ref="K149:K152"/>
    <mergeCell ref="A113:A128"/>
    <mergeCell ref="B113:B128"/>
    <mergeCell ref="I113:I126"/>
    <mergeCell ref="A134:A136"/>
    <mergeCell ref="B134:B136"/>
    <mergeCell ref="C134:C136"/>
    <mergeCell ref="D134:D136"/>
    <mergeCell ref="E134:E136"/>
    <mergeCell ref="F134:F136"/>
    <mergeCell ref="G134:G136"/>
    <mergeCell ref="H134:H136"/>
    <mergeCell ref="I134:I136"/>
    <mergeCell ref="A129:A130"/>
    <mergeCell ref="B129:B130"/>
    <mergeCell ref="C129:C130"/>
    <mergeCell ref="D129:D130"/>
    <mergeCell ref="E129:E130"/>
    <mergeCell ref="F129:F130"/>
    <mergeCell ref="G129:G130"/>
    <mergeCell ref="H129:H130"/>
    <mergeCell ref="I129:I130"/>
    <mergeCell ref="J104:J106"/>
    <mergeCell ref="K104:K106"/>
    <mergeCell ref="A107:A111"/>
    <mergeCell ref="B107:B111"/>
    <mergeCell ref="H101:H103"/>
    <mergeCell ref="I101:I103"/>
    <mergeCell ref="J101:J103"/>
    <mergeCell ref="K101:K103"/>
    <mergeCell ref="A104:A106"/>
    <mergeCell ref="B104:B106"/>
    <mergeCell ref="C104:C106"/>
    <mergeCell ref="D104:D106"/>
    <mergeCell ref="E104:E106"/>
    <mergeCell ref="F104:F106"/>
    <mergeCell ref="A101:A103"/>
    <mergeCell ref="B101:B103"/>
    <mergeCell ref="C101:C103"/>
    <mergeCell ref="E101:E103"/>
    <mergeCell ref="F101:F103"/>
    <mergeCell ref="G101:G103"/>
    <mergeCell ref="G104:G106"/>
    <mergeCell ref="H104:H106"/>
    <mergeCell ref="I104:I106"/>
    <mergeCell ref="O11:O12"/>
    <mergeCell ref="P11:P12"/>
    <mergeCell ref="Q11:Q12"/>
    <mergeCell ref="R11:R12"/>
    <mergeCell ref="S11:S12"/>
    <mergeCell ref="A97:A98"/>
    <mergeCell ref="B97:B98"/>
    <mergeCell ref="C97:C98"/>
    <mergeCell ref="D97:D98"/>
    <mergeCell ref="E97:E98"/>
    <mergeCell ref="I11:I12"/>
    <mergeCell ref="J11:J12"/>
    <mergeCell ref="K11:K12"/>
    <mergeCell ref="L11:L12"/>
    <mergeCell ref="M11:M12"/>
    <mergeCell ref="N11:N12"/>
    <mergeCell ref="F97:F98"/>
    <mergeCell ref="G97:G98"/>
    <mergeCell ref="H97:H98"/>
    <mergeCell ref="I97:I98"/>
    <mergeCell ref="A11:A12"/>
    <mergeCell ref="B11:B12"/>
    <mergeCell ref="C11:C12"/>
    <mergeCell ref="D11:D12"/>
    <mergeCell ref="E11:E12"/>
    <mergeCell ref="F11:F12"/>
    <mergeCell ref="G11:G12"/>
    <mergeCell ref="H11:H12"/>
    <mergeCell ref="J7:J9"/>
    <mergeCell ref="C7:C9"/>
    <mergeCell ref="D7:D9"/>
    <mergeCell ref="E7:E9"/>
    <mergeCell ref="F7:F9"/>
    <mergeCell ref="G7:G9"/>
    <mergeCell ref="H7:H9"/>
    <mergeCell ref="I7:I9"/>
    <mergeCell ref="A2:S2"/>
    <mergeCell ref="A5:A9"/>
    <mergeCell ref="B5:B9"/>
    <mergeCell ref="C5:K5"/>
    <mergeCell ref="L5:M6"/>
    <mergeCell ref="N5:S5"/>
    <mergeCell ref="C6:E6"/>
    <mergeCell ref="F6:H6"/>
    <mergeCell ref="I6:K6"/>
    <mergeCell ref="N6:O6"/>
    <mergeCell ref="R7:R9"/>
    <mergeCell ref="S7:S9"/>
    <mergeCell ref="K7:K9"/>
    <mergeCell ref="L7:L9"/>
    <mergeCell ref="M7:M9"/>
    <mergeCell ref="N7:N9"/>
    <mergeCell ref="O7:O9"/>
    <mergeCell ref="P6:P9"/>
    <mergeCell ref="Q6:Q9"/>
    <mergeCell ref="R6:S6"/>
    <mergeCell ref="J129:J130"/>
    <mergeCell ref="K129:K130"/>
    <mergeCell ref="A335:A336"/>
    <mergeCell ref="B335:B336"/>
    <mergeCell ref="C335:C336"/>
    <mergeCell ref="D335:D336"/>
    <mergeCell ref="E335:E336"/>
    <mergeCell ref="F335:F336"/>
    <mergeCell ref="G335:G336"/>
    <mergeCell ref="H335:H336"/>
    <mergeCell ref="I335:I336"/>
    <mergeCell ref="J335:J336"/>
    <mergeCell ref="K335:K336"/>
    <mergeCell ref="J134:J136"/>
    <mergeCell ref="K134:K136"/>
    <mergeCell ref="A137:A142"/>
    <mergeCell ref="B137:B142"/>
    <mergeCell ref="D137:D142"/>
    <mergeCell ref="E137:E142"/>
    <mergeCell ref="F137:F142"/>
    <mergeCell ref="G137:G142"/>
    <mergeCell ref="H137:H142"/>
    <mergeCell ref="I137:I142"/>
    <mergeCell ref="J137:J142"/>
  </mergeCells>
  <pageMargins left="0" right="0" top="0.39370078740157483" bottom="0" header="0" footer="0"/>
  <pageSetup paperSize="8" scale="55" firstPageNumber="0" orientation="landscape" r:id="rId7"/>
  <headerFooter alignWithMargins="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9"/>
  <sheetViews>
    <sheetView view="pageBreakPreview" topLeftCell="A317" zoomScaleSheetLayoutView="100" workbookViewId="0">
      <selection activeCell="P349" sqref="P349"/>
    </sheetView>
  </sheetViews>
  <sheetFormatPr defaultColWidth="8.7109375" defaultRowHeight="12.75"/>
  <cols>
    <col min="1" max="1" width="35" customWidth="1"/>
    <col min="2" max="2" width="6.28515625" customWidth="1"/>
    <col min="3" max="3" width="23.28515625" customWidth="1"/>
    <col min="4" max="4" width="12" customWidth="1"/>
    <col min="5" max="5" width="13" customWidth="1"/>
    <col min="6" max="6" width="23.7109375" customWidth="1"/>
    <col min="7" max="7" width="13.28515625" customWidth="1"/>
    <col min="8" max="8" width="14.140625" customWidth="1"/>
    <col min="9" max="9" width="22.42578125" customWidth="1"/>
    <col min="10" max="10" width="14" customWidth="1"/>
    <col min="11" max="11" width="12.85546875" customWidth="1"/>
    <col min="14" max="14" width="9" customWidth="1"/>
    <col min="15" max="15" width="9.28515625" customWidth="1"/>
    <col min="16" max="16" width="9.140625" style="39" customWidth="1"/>
    <col min="17" max="17" width="9.7109375" style="40" customWidth="1"/>
    <col min="18" max="19" width="9.140625" style="40" customWidth="1"/>
  </cols>
  <sheetData>
    <row r="1" spans="1:20">
      <c r="A1" s="41"/>
      <c r="B1" s="41"/>
      <c r="C1" s="41"/>
      <c r="D1" s="41"/>
      <c r="E1" s="41"/>
      <c r="F1" s="41"/>
      <c r="G1" s="41"/>
      <c r="H1" s="41"/>
      <c r="I1" s="41"/>
      <c r="J1" s="41"/>
      <c r="K1" s="41"/>
      <c r="L1" s="41"/>
      <c r="M1" s="41"/>
      <c r="N1" s="41"/>
      <c r="O1" s="41"/>
    </row>
    <row r="2" spans="1:20">
      <c r="A2" s="41"/>
      <c r="B2" s="41"/>
      <c r="C2" s="41"/>
      <c r="D2" s="41"/>
      <c r="E2" s="41"/>
      <c r="F2" s="41"/>
      <c r="G2" s="41"/>
      <c r="H2" s="41"/>
      <c r="I2" s="41"/>
      <c r="J2" s="41"/>
      <c r="K2" s="41"/>
      <c r="L2" s="41"/>
      <c r="M2" s="41"/>
      <c r="N2" s="41"/>
      <c r="O2" s="41"/>
    </row>
    <row r="3" spans="1:20">
      <c r="A3" s="41"/>
      <c r="B3" s="41"/>
      <c r="C3" s="41"/>
      <c r="D3" s="41"/>
      <c r="E3" s="41"/>
      <c r="F3" s="41"/>
      <c r="G3" s="41"/>
      <c r="H3" s="41"/>
      <c r="I3" s="41"/>
      <c r="J3" s="41"/>
      <c r="K3" s="41"/>
      <c r="L3" s="41"/>
      <c r="M3" s="41"/>
      <c r="N3" s="41"/>
      <c r="O3" s="41"/>
    </row>
    <row r="4" spans="1:20">
      <c r="A4" s="41"/>
      <c r="B4" s="41"/>
      <c r="C4" s="41"/>
      <c r="D4" s="41"/>
      <c r="E4" s="41"/>
      <c r="F4" s="41"/>
      <c r="G4" s="41"/>
      <c r="H4" s="41"/>
      <c r="I4" s="41"/>
      <c r="J4" s="41"/>
      <c r="K4" s="41"/>
      <c r="L4" s="41"/>
      <c r="M4" s="41"/>
      <c r="N4" s="41"/>
      <c r="O4" s="41"/>
    </row>
    <row r="5" spans="1:20" ht="20.25" customHeight="1">
      <c r="A5" s="305" t="s">
        <v>1</v>
      </c>
      <c r="B5" s="306" t="s">
        <v>2</v>
      </c>
      <c r="C5" s="304" t="s">
        <v>3</v>
      </c>
      <c r="D5" s="304"/>
      <c r="E5" s="304"/>
      <c r="F5" s="304"/>
      <c r="G5" s="304"/>
      <c r="H5" s="304"/>
      <c r="I5" s="304"/>
      <c r="J5" s="304"/>
      <c r="K5" s="304"/>
      <c r="L5" s="304" t="s">
        <v>4</v>
      </c>
      <c r="M5" s="304"/>
      <c r="N5" s="307" t="s">
        <v>5</v>
      </c>
      <c r="O5" s="307"/>
      <c r="P5" s="307"/>
      <c r="Q5" s="307"/>
      <c r="R5" s="307"/>
      <c r="S5" s="307"/>
    </row>
    <row r="6" spans="1:20" ht="23.25" customHeight="1">
      <c r="A6" s="305"/>
      <c r="B6" s="306"/>
      <c r="C6" s="304" t="s">
        <v>6</v>
      </c>
      <c r="D6" s="304"/>
      <c r="E6" s="304"/>
      <c r="F6" s="307" t="s">
        <v>7</v>
      </c>
      <c r="G6" s="307"/>
      <c r="H6" s="307"/>
      <c r="I6" s="304" t="s">
        <v>8</v>
      </c>
      <c r="J6" s="304"/>
      <c r="K6" s="304"/>
      <c r="L6" s="304"/>
      <c r="M6" s="304"/>
      <c r="N6" s="307" t="s">
        <v>513</v>
      </c>
      <c r="O6" s="307"/>
      <c r="P6" s="308" t="s">
        <v>514</v>
      </c>
      <c r="Q6" s="308" t="s">
        <v>515</v>
      </c>
      <c r="R6" s="307" t="s">
        <v>9</v>
      </c>
      <c r="S6" s="307"/>
    </row>
    <row r="7" spans="1:20" ht="12.75" customHeight="1">
      <c r="A7" s="305"/>
      <c r="B7" s="306"/>
      <c r="C7" s="304" t="s">
        <v>10</v>
      </c>
      <c r="D7" s="304" t="s">
        <v>11</v>
      </c>
      <c r="E7" s="304" t="s">
        <v>12</v>
      </c>
      <c r="F7" s="304" t="s">
        <v>10</v>
      </c>
      <c r="G7" s="304" t="s">
        <v>11</v>
      </c>
      <c r="H7" s="304" t="s">
        <v>12</v>
      </c>
      <c r="I7" s="304" t="s">
        <v>10</v>
      </c>
      <c r="J7" s="304" t="s">
        <v>11</v>
      </c>
      <c r="K7" s="304" t="s">
        <v>12</v>
      </c>
      <c r="L7" s="307" t="s">
        <v>13</v>
      </c>
      <c r="M7" s="307" t="s">
        <v>14</v>
      </c>
      <c r="N7" s="307" t="s">
        <v>15</v>
      </c>
      <c r="O7" s="307" t="s">
        <v>16</v>
      </c>
      <c r="P7" s="308"/>
      <c r="Q7" s="308"/>
      <c r="R7" s="307" t="s">
        <v>17</v>
      </c>
      <c r="S7" s="307" t="s">
        <v>516</v>
      </c>
    </row>
    <row r="8" spans="1:20" ht="14.25" customHeight="1">
      <c r="A8" s="305"/>
      <c r="B8" s="306"/>
      <c r="C8" s="304"/>
      <c r="D8" s="304"/>
      <c r="E8" s="304"/>
      <c r="F8" s="304"/>
      <c r="G8" s="304"/>
      <c r="H8" s="304"/>
      <c r="I8" s="304"/>
      <c r="J8" s="304"/>
      <c r="K8" s="304"/>
      <c r="L8" s="307"/>
      <c r="M8" s="307"/>
      <c r="N8" s="307"/>
      <c r="O8" s="307"/>
      <c r="P8" s="308"/>
      <c r="Q8" s="308"/>
      <c r="R8" s="307"/>
      <c r="S8" s="307"/>
    </row>
    <row r="9" spans="1:20" ht="18" customHeight="1">
      <c r="A9" s="305"/>
      <c r="B9" s="306"/>
      <c r="C9" s="304"/>
      <c r="D9" s="304"/>
      <c r="E9" s="304"/>
      <c r="F9" s="304"/>
      <c r="G9" s="304"/>
      <c r="H9" s="304"/>
      <c r="I9" s="304"/>
      <c r="J9" s="304"/>
      <c r="K9" s="304"/>
      <c r="L9" s="307"/>
      <c r="M9" s="307"/>
      <c r="N9" s="307"/>
      <c r="O9" s="307"/>
      <c r="P9" s="308"/>
      <c r="Q9" s="308"/>
      <c r="R9" s="307"/>
      <c r="S9" s="307"/>
    </row>
    <row r="10" spans="1:20">
      <c r="A10" s="43">
        <v>1</v>
      </c>
      <c r="B10" s="43">
        <v>2</v>
      </c>
      <c r="C10" s="42">
        <v>3</v>
      </c>
      <c r="D10" s="44">
        <v>4</v>
      </c>
      <c r="E10" s="44">
        <v>5</v>
      </c>
      <c r="F10" s="44">
        <v>6</v>
      </c>
      <c r="G10" s="44">
        <v>7</v>
      </c>
      <c r="H10" s="44">
        <v>8</v>
      </c>
      <c r="I10" s="44">
        <v>9</v>
      </c>
      <c r="J10" s="44">
        <v>10</v>
      </c>
      <c r="K10" s="44">
        <v>11</v>
      </c>
      <c r="L10" s="44">
        <v>12</v>
      </c>
      <c r="M10" s="44">
        <v>13</v>
      </c>
      <c r="N10" s="44">
        <v>14</v>
      </c>
      <c r="O10" s="44">
        <v>15</v>
      </c>
      <c r="P10" s="44">
        <v>16</v>
      </c>
      <c r="Q10" s="44">
        <v>17</v>
      </c>
      <c r="R10" s="44">
        <v>18</v>
      </c>
      <c r="S10" s="44">
        <v>19</v>
      </c>
    </row>
    <row r="11" spans="1:20" ht="62.25" customHeight="1">
      <c r="A11" s="316" t="s">
        <v>19</v>
      </c>
      <c r="B11" s="311">
        <v>2000</v>
      </c>
      <c r="C11" s="309" t="s">
        <v>20</v>
      </c>
      <c r="D11" s="309" t="s">
        <v>20</v>
      </c>
      <c r="E11" s="309" t="s">
        <v>20</v>
      </c>
      <c r="F11" s="309" t="s">
        <v>20</v>
      </c>
      <c r="G11" s="309" t="s">
        <v>20</v>
      </c>
      <c r="H11" s="309" t="s">
        <v>20</v>
      </c>
      <c r="I11" s="309" t="s">
        <v>20</v>
      </c>
      <c r="J11" s="309" t="s">
        <v>20</v>
      </c>
      <c r="K11" s="309" t="s">
        <v>20</v>
      </c>
      <c r="L11" s="315"/>
      <c r="M11" s="315"/>
      <c r="N11" s="310">
        <f>SUM(N13:N57)</f>
        <v>528658.29999999993</v>
      </c>
      <c r="O11" s="310">
        <f t="shared" ref="O11:S11" si="0">SUM(O13:O57)</f>
        <v>321532.40000000002</v>
      </c>
      <c r="P11" s="310">
        <f>SUM(P13:P57)</f>
        <v>916243.20000000007</v>
      </c>
      <c r="Q11" s="310">
        <f>SUM(Q13:Q57)</f>
        <v>2368600.3000000003</v>
      </c>
      <c r="R11" s="310">
        <f t="shared" si="0"/>
        <v>2968820.7</v>
      </c>
      <c r="S11" s="310">
        <f t="shared" si="0"/>
        <v>4125897.6999999997</v>
      </c>
      <c r="T11" s="39"/>
    </row>
    <row r="12" spans="1:20">
      <c r="A12" s="316"/>
      <c r="B12" s="311"/>
      <c r="C12" s="309"/>
      <c r="D12" s="309"/>
      <c r="E12" s="309"/>
      <c r="F12" s="309"/>
      <c r="G12" s="309"/>
      <c r="H12" s="309"/>
      <c r="I12" s="309"/>
      <c r="J12" s="309"/>
      <c r="K12" s="309"/>
      <c r="L12" s="315"/>
      <c r="M12" s="315"/>
      <c r="N12" s="310"/>
      <c r="O12" s="310"/>
      <c r="P12" s="310"/>
      <c r="Q12" s="310"/>
      <c r="R12" s="310"/>
      <c r="S12" s="310"/>
      <c r="T12" s="39"/>
    </row>
    <row r="13" spans="1:20">
      <c r="A13" s="49"/>
      <c r="B13" s="43"/>
      <c r="C13" s="50"/>
      <c r="D13" s="51"/>
      <c r="E13" s="51"/>
      <c r="F13" s="51"/>
      <c r="G13" s="51"/>
      <c r="H13" s="51"/>
      <c r="I13" s="51"/>
      <c r="J13" s="51"/>
      <c r="K13" s="51"/>
      <c r="L13" s="34" t="s">
        <v>21</v>
      </c>
      <c r="M13" s="34" t="s">
        <v>22</v>
      </c>
      <c r="N13" s="52">
        <f t="shared" ref="N13" si="1">N201</f>
        <v>0</v>
      </c>
      <c r="O13" s="52">
        <f t="shared" ref="O13:S13" si="2">O201</f>
        <v>0</v>
      </c>
      <c r="P13" s="52">
        <f t="shared" si="2"/>
        <v>0</v>
      </c>
      <c r="Q13" s="52">
        <f t="shared" si="2"/>
        <v>0</v>
      </c>
      <c r="R13" s="52">
        <f t="shared" si="2"/>
        <v>0</v>
      </c>
      <c r="S13" s="52">
        <f t="shared" si="2"/>
        <v>0</v>
      </c>
      <c r="T13" s="39"/>
    </row>
    <row r="14" spans="1:20">
      <c r="A14" s="49"/>
      <c r="B14" s="43"/>
      <c r="C14" s="50"/>
      <c r="D14" s="51"/>
      <c r="E14" s="51"/>
      <c r="F14" s="51"/>
      <c r="G14" s="51"/>
      <c r="H14" s="51"/>
      <c r="I14" s="51"/>
      <c r="J14" s="51"/>
      <c r="K14" s="51"/>
      <c r="L14" s="34" t="s">
        <v>21</v>
      </c>
      <c r="M14" s="34" t="s">
        <v>23</v>
      </c>
      <c r="N14" s="52">
        <f t="shared" ref="N14" si="3">N202+N244</f>
        <v>0</v>
      </c>
      <c r="O14" s="52">
        <f t="shared" ref="O14:S14" si="4">O202+O244</f>
        <v>0</v>
      </c>
      <c r="P14" s="52">
        <f t="shared" si="4"/>
        <v>0</v>
      </c>
      <c r="Q14" s="52">
        <f t="shared" si="4"/>
        <v>0</v>
      </c>
      <c r="R14" s="52">
        <f t="shared" si="4"/>
        <v>0</v>
      </c>
      <c r="S14" s="52">
        <f t="shared" si="4"/>
        <v>0</v>
      </c>
      <c r="T14" s="39"/>
    </row>
    <row r="15" spans="1:20">
      <c r="A15" s="49"/>
      <c r="B15" s="43"/>
      <c r="C15" s="50"/>
      <c r="D15" s="51"/>
      <c r="E15" s="51"/>
      <c r="F15" s="51"/>
      <c r="G15" s="51"/>
      <c r="H15" s="51"/>
      <c r="I15" s="51"/>
      <c r="J15" s="51"/>
      <c r="K15" s="51"/>
      <c r="L15" s="34" t="s">
        <v>21</v>
      </c>
      <c r="M15" s="34" t="s">
        <v>24</v>
      </c>
      <c r="N15" s="52">
        <f t="shared" ref="N15:S15" si="5">N59+N222+N245</f>
        <v>0</v>
      </c>
      <c r="O15" s="52">
        <f t="shared" si="5"/>
        <v>0</v>
      </c>
      <c r="P15" s="52">
        <f t="shared" si="5"/>
        <v>0</v>
      </c>
      <c r="Q15" s="52">
        <f t="shared" si="5"/>
        <v>0</v>
      </c>
      <c r="R15" s="52">
        <f t="shared" si="5"/>
        <v>0</v>
      </c>
      <c r="S15" s="52">
        <f t="shared" si="5"/>
        <v>0</v>
      </c>
      <c r="T15" s="39"/>
    </row>
    <row r="16" spans="1:20">
      <c r="A16" s="49"/>
      <c r="B16" s="43"/>
      <c r="C16" s="50"/>
      <c r="D16" s="51"/>
      <c r="E16" s="51"/>
      <c r="F16" s="51"/>
      <c r="G16" s="51"/>
      <c r="H16" s="51"/>
      <c r="I16" s="51"/>
      <c r="J16" s="51"/>
      <c r="K16" s="51"/>
      <c r="L16" s="34" t="s">
        <v>21</v>
      </c>
      <c r="M16" s="34" t="s">
        <v>25</v>
      </c>
      <c r="N16" s="52">
        <f t="shared" ref="N16" si="6">N303</f>
        <v>0</v>
      </c>
      <c r="O16" s="52">
        <f t="shared" ref="O16:S16" si="7">O303</f>
        <v>0</v>
      </c>
      <c r="P16" s="52">
        <f t="shared" si="7"/>
        <v>0</v>
      </c>
      <c r="Q16" s="52">
        <f t="shared" si="7"/>
        <v>0</v>
      </c>
      <c r="R16" s="52">
        <f t="shared" si="7"/>
        <v>0</v>
      </c>
      <c r="S16" s="52">
        <f t="shared" si="7"/>
        <v>0</v>
      </c>
      <c r="T16" s="39"/>
    </row>
    <row r="17" spans="1:20">
      <c r="A17" s="49"/>
      <c r="B17" s="43"/>
      <c r="C17" s="50"/>
      <c r="D17" s="51"/>
      <c r="E17" s="51"/>
      <c r="F17" s="51"/>
      <c r="G17" s="51"/>
      <c r="H17" s="51"/>
      <c r="I17" s="51"/>
      <c r="J17" s="51"/>
      <c r="K17" s="51"/>
      <c r="L17" s="34" t="s">
        <v>21</v>
      </c>
      <c r="M17" s="34" t="s">
        <v>26</v>
      </c>
      <c r="N17" s="52">
        <f t="shared" ref="N17:S17" si="8">N60+N223+N246</f>
        <v>0</v>
      </c>
      <c r="O17" s="52">
        <f t="shared" si="8"/>
        <v>0</v>
      </c>
      <c r="P17" s="52">
        <f t="shared" si="8"/>
        <v>0</v>
      </c>
      <c r="Q17" s="52">
        <f t="shared" si="8"/>
        <v>0</v>
      </c>
      <c r="R17" s="52">
        <f t="shared" si="8"/>
        <v>0</v>
      </c>
      <c r="S17" s="52">
        <f t="shared" si="8"/>
        <v>0</v>
      </c>
      <c r="T17" s="39"/>
    </row>
    <row r="18" spans="1:20">
      <c r="A18" s="49"/>
      <c r="B18" s="43"/>
      <c r="C18" s="50"/>
      <c r="D18" s="51"/>
      <c r="E18" s="51"/>
      <c r="F18" s="51"/>
      <c r="G18" s="51"/>
      <c r="H18" s="51"/>
      <c r="I18" s="51"/>
      <c r="J18" s="51"/>
      <c r="K18" s="51"/>
      <c r="L18" s="34" t="s">
        <v>21</v>
      </c>
      <c r="M18" s="34" t="s">
        <v>27</v>
      </c>
      <c r="N18" s="52">
        <f t="shared" ref="N18" si="9">N216</f>
        <v>0</v>
      </c>
      <c r="O18" s="52">
        <f t="shared" ref="O18:S18" si="10">O216</f>
        <v>0</v>
      </c>
      <c r="P18" s="52">
        <f t="shared" si="10"/>
        <v>0</v>
      </c>
      <c r="Q18" s="52">
        <f t="shared" si="10"/>
        <v>0</v>
      </c>
      <c r="R18" s="52">
        <f t="shared" si="10"/>
        <v>0</v>
      </c>
      <c r="S18" s="52">
        <f t="shared" si="10"/>
        <v>0</v>
      </c>
      <c r="T18" s="39"/>
    </row>
    <row r="19" spans="1:20">
      <c r="A19" s="49"/>
      <c r="B19" s="43"/>
      <c r="C19" s="50"/>
      <c r="D19" s="51"/>
      <c r="E19" s="51"/>
      <c r="F19" s="51"/>
      <c r="G19" s="51"/>
      <c r="H19" s="51"/>
      <c r="I19" s="51"/>
      <c r="J19" s="51"/>
      <c r="K19" s="51"/>
      <c r="L19" s="34" t="s">
        <v>21</v>
      </c>
      <c r="M19" s="34" t="s">
        <v>28</v>
      </c>
      <c r="N19" s="52">
        <f t="shared" ref="N19:S19" si="11">N247</f>
        <v>70218.2</v>
      </c>
      <c r="O19" s="52">
        <f t="shared" si="11"/>
        <v>0</v>
      </c>
      <c r="P19" s="52">
        <f t="shared" si="11"/>
        <v>108100.2</v>
      </c>
      <c r="Q19" s="52">
        <f t="shared" si="11"/>
        <v>711099</v>
      </c>
      <c r="R19" s="52">
        <f t="shared" si="11"/>
        <v>381265.8</v>
      </c>
      <c r="S19" s="52">
        <f t="shared" si="11"/>
        <v>818267.7</v>
      </c>
      <c r="T19" s="39"/>
    </row>
    <row r="20" spans="1:20">
      <c r="A20" s="49"/>
      <c r="B20" s="43"/>
      <c r="C20" s="50"/>
      <c r="D20" s="51"/>
      <c r="E20" s="51"/>
      <c r="F20" s="51"/>
      <c r="G20" s="51"/>
      <c r="H20" s="51"/>
      <c r="I20" s="51"/>
      <c r="J20" s="51"/>
      <c r="K20" s="51"/>
      <c r="L20" s="34" t="s">
        <v>21</v>
      </c>
      <c r="M20" s="34" t="s">
        <v>29</v>
      </c>
      <c r="N20" s="52">
        <f t="shared" ref="N20:S20" si="12">N62+N203+N206+N224+N232+N248+N304+N329+N341</f>
        <v>11191</v>
      </c>
      <c r="O20" s="52">
        <f t="shared" si="12"/>
        <v>9601.5</v>
      </c>
      <c r="P20" s="52">
        <f t="shared" si="12"/>
        <v>13693</v>
      </c>
      <c r="Q20" s="52">
        <f t="shared" si="12"/>
        <v>162360.6</v>
      </c>
      <c r="R20" s="52">
        <f t="shared" si="12"/>
        <v>12360.7</v>
      </c>
      <c r="S20" s="52">
        <f t="shared" si="12"/>
        <v>12360.7</v>
      </c>
      <c r="T20" s="39"/>
    </row>
    <row r="21" spans="1:20">
      <c r="A21" s="49"/>
      <c r="B21" s="43"/>
      <c r="C21" s="50"/>
      <c r="D21" s="51"/>
      <c r="E21" s="51"/>
      <c r="F21" s="51"/>
      <c r="G21" s="51"/>
      <c r="H21" s="51"/>
      <c r="I21" s="51"/>
      <c r="J21" s="51"/>
      <c r="K21" s="51"/>
      <c r="L21" s="34" t="s">
        <v>22</v>
      </c>
      <c r="M21" s="34" t="s">
        <v>23</v>
      </c>
      <c r="N21" s="52">
        <f t="shared" ref="N21" si="13">N249</f>
        <v>0</v>
      </c>
      <c r="O21" s="52">
        <f t="shared" ref="O21:S21" si="14">O249</f>
        <v>0</v>
      </c>
      <c r="P21" s="52">
        <f t="shared" si="14"/>
        <v>0</v>
      </c>
      <c r="Q21" s="52">
        <f t="shared" si="14"/>
        <v>0</v>
      </c>
      <c r="R21" s="52">
        <f t="shared" si="14"/>
        <v>0</v>
      </c>
      <c r="S21" s="52">
        <f t="shared" si="14"/>
        <v>0</v>
      </c>
      <c r="T21" s="39"/>
    </row>
    <row r="22" spans="1:20">
      <c r="A22" s="49"/>
      <c r="B22" s="43"/>
      <c r="C22" s="50"/>
      <c r="D22" s="51"/>
      <c r="E22" s="51"/>
      <c r="F22" s="51"/>
      <c r="G22" s="51"/>
      <c r="H22" s="51"/>
      <c r="I22" s="51"/>
      <c r="J22" s="51"/>
      <c r="K22" s="51"/>
      <c r="L22" s="34" t="s">
        <v>22</v>
      </c>
      <c r="M22" s="34" t="s">
        <v>24</v>
      </c>
      <c r="N22" s="52">
        <f t="shared" ref="N22" si="15">N63</f>
        <v>0</v>
      </c>
      <c r="O22" s="52">
        <f t="shared" ref="O22:S22" si="16">O63</f>
        <v>0</v>
      </c>
      <c r="P22" s="52">
        <f t="shared" si="16"/>
        <v>0</v>
      </c>
      <c r="Q22" s="52">
        <f t="shared" si="16"/>
        <v>0</v>
      </c>
      <c r="R22" s="52">
        <f t="shared" si="16"/>
        <v>0</v>
      </c>
      <c r="S22" s="52">
        <f t="shared" si="16"/>
        <v>0</v>
      </c>
      <c r="T22" s="39"/>
    </row>
    <row r="23" spans="1:20">
      <c r="A23" s="49"/>
      <c r="B23" s="43"/>
      <c r="C23" s="50"/>
      <c r="D23" s="51"/>
      <c r="E23" s="51"/>
      <c r="F23" s="51"/>
      <c r="G23" s="51"/>
      <c r="H23" s="51"/>
      <c r="I23" s="51"/>
      <c r="J23" s="51"/>
      <c r="K23" s="51"/>
      <c r="L23" s="34" t="s">
        <v>23</v>
      </c>
      <c r="M23" s="34" t="s">
        <v>24</v>
      </c>
      <c r="N23" s="52">
        <f t="shared" ref="N23" si="17">N250+N342</f>
        <v>0</v>
      </c>
      <c r="O23" s="52">
        <f t="shared" ref="O23:S23" si="18">O250+O342</f>
        <v>0</v>
      </c>
      <c r="P23" s="52">
        <f t="shared" si="18"/>
        <v>0</v>
      </c>
      <c r="Q23" s="52">
        <f t="shared" si="18"/>
        <v>0</v>
      </c>
      <c r="R23" s="52">
        <f t="shared" si="18"/>
        <v>0</v>
      </c>
      <c r="S23" s="52">
        <f t="shared" si="18"/>
        <v>0</v>
      </c>
      <c r="T23" s="39"/>
    </row>
    <row r="24" spans="1:20">
      <c r="A24" s="49"/>
      <c r="B24" s="43"/>
      <c r="C24" s="50"/>
      <c r="D24" s="51"/>
      <c r="E24" s="51"/>
      <c r="F24" s="51"/>
      <c r="G24" s="51"/>
      <c r="H24" s="51"/>
      <c r="I24" s="51"/>
      <c r="J24" s="51"/>
      <c r="K24" s="51"/>
      <c r="L24" s="34" t="s">
        <v>23</v>
      </c>
      <c r="M24" s="34" t="s">
        <v>30</v>
      </c>
      <c r="N24" s="52">
        <f t="shared" ref="N24:S24" si="19">N64+N233</f>
        <v>3709.8</v>
      </c>
      <c r="O24" s="52">
        <f t="shared" si="19"/>
        <v>3709.7</v>
      </c>
      <c r="P24" s="52">
        <f t="shared" si="19"/>
        <v>16588.599999999999</v>
      </c>
      <c r="Q24" s="52">
        <f t="shared" si="19"/>
        <v>55387.4</v>
      </c>
      <c r="R24" s="52">
        <f t="shared" si="19"/>
        <v>55110.8</v>
      </c>
      <c r="S24" s="52">
        <f t="shared" si="19"/>
        <v>54632.6</v>
      </c>
      <c r="T24" s="39"/>
    </row>
    <row r="25" spans="1:20">
      <c r="A25" s="49"/>
      <c r="B25" s="43"/>
      <c r="C25" s="50"/>
      <c r="D25" s="51"/>
      <c r="E25" s="51"/>
      <c r="F25" s="51"/>
      <c r="G25" s="51"/>
      <c r="H25" s="51"/>
      <c r="I25" s="51"/>
      <c r="J25" s="51"/>
      <c r="K25" s="51"/>
      <c r="L25" s="34" t="s">
        <v>23</v>
      </c>
      <c r="M25" s="34" t="s">
        <v>31</v>
      </c>
      <c r="N25" s="52">
        <f t="shared" ref="N25" si="20">N65</f>
        <v>19075</v>
      </c>
      <c r="O25" s="52">
        <f t="shared" ref="O25:O26" si="21">O65</f>
        <v>18833.899999999998</v>
      </c>
      <c r="P25" s="52">
        <f t="shared" ref="P25:P26" si="22">P65</f>
        <v>35353.9</v>
      </c>
      <c r="Q25" s="52">
        <f t="shared" ref="Q25:Q26" si="23">Q65</f>
        <v>31517.4</v>
      </c>
      <c r="R25" s="52">
        <f t="shared" ref="R25:R26" si="24">R65</f>
        <v>30744.9</v>
      </c>
      <c r="S25" s="52">
        <f t="shared" ref="S25:S26" si="25">S65</f>
        <v>30745.299999999996</v>
      </c>
      <c r="T25" s="39"/>
    </row>
    <row r="26" spans="1:20">
      <c r="A26" s="49"/>
      <c r="B26" s="43"/>
      <c r="C26" s="50"/>
      <c r="D26" s="51"/>
      <c r="E26" s="51"/>
      <c r="F26" s="51"/>
      <c r="G26" s="51"/>
      <c r="H26" s="51"/>
      <c r="I26" s="51"/>
      <c r="J26" s="51"/>
      <c r="K26" s="51"/>
      <c r="L26" s="34" t="s">
        <v>23</v>
      </c>
      <c r="M26" s="34" t="s">
        <v>32</v>
      </c>
      <c r="N26" s="52">
        <f t="shared" ref="N26" si="26">N66</f>
        <v>0</v>
      </c>
      <c r="O26" s="52">
        <f t="shared" si="21"/>
        <v>0</v>
      </c>
      <c r="P26" s="52">
        <f t="shared" si="22"/>
        <v>0</v>
      </c>
      <c r="Q26" s="52">
        <f t="shared" si="23"/>
        <v>0</v>
      </c>
      <c r="R26" s="52">
        <f t="shared" si="24"/>
        <v>0</v>
      </c>
      <c r="S26" s="52">
        <f t="shared" si="25"/>
        <v>0</v>
      </c>
      <c r="T26" s="39"/>
    </row>
    <row r="27" spans="1:20">
      <c r="A27" s="49"/>
      <c r="B27" s="43"/>
      <c r="C27" s="50"/>
      <c r="D27" s="51"/>
      <c r="E27" s="51"/>
      <c r="F27" s="51"/>
      <c r="G27" s="51"/>
      <c r="H27" s="51"/>
      <c r="I27" s="51"/>
      <c r="J27" s="51"/>
      <c r="K27" s="51"/>
      <c r="L27" s="34" t="s">
        <v>24</v>
      </c>
      <c r="M27" s="34" t="s">
        <v>21</v>
      </c>
      <c r="N27" s="52">
        <f t="shared" ref="N27" si="27">N251</f>
        <v>0</v>
      </c>
      <c r="O27" s="52">
        <f t="shared" ref="O27:S27" si="28">O251</f>
        <v>0</v>
      </c>
      <c r="P27" s="52">
        <f t="shared" si="28"/>
        <v>0</v>
      </c>
      <c r="Q27" s="52">
        <f t="shared" si="28"/>
        <v>0</v>
      </c>
      <c r="R27" s="52">
        <f t="shared" si="28"/>
        <v>0</v>
      </c>
      <c r="S27" s="52">
        <f t="shared" si="28"/>
        <v>0</v>
      </c>
      <c r="T27" s="39"/>
    </row>
    <row r="28" spans="1:20">
      <c r="A28" s="49"/>
      <c r="B28" s="43"/>
      <c r="C28" s="50"/>
      <c r="D28" s="51"/>
      <c r="E28" s="51"/>
      <c r="F28" s="51"/>
      <c r="G28" s="51"/>
      <c r="H28" s="51"/>
      <c r="I28" s="51"/>
      <c r="J28" s="51"/>
      <c r="K28" s="51"/>
      <c r="L28" s="34" t="s">
        <v>24</v>
      </c>
      <c r="M28" s="34" t="s">
        <v>25</v>
      </c>
      <c r="N28" s="52">
        <f t="shared" ref="N28" si="29">N324</f>
        <v>0</v>
      </c>
      <c r="O28" s="52">
        <f t="shared" ref="O28:S28" si="30">O324</f>
        <v>0</v>
      </c>
      <c r="P28" s="52">
        <f t="shared" si="30"/>
        <v>0</v>
      </c>
      <c r="Q28" s="52">
        <f t="shared" si="30"/>
        <v>0</v>
      </c>
      <c r="R28" s="52">
        <f t="shared" si="30"/>
        <v>0</v>
      </c>
      <c r="S28" s="52">
        <f t="shared" si="30"/>
        <v>0</v>
      </c>
      <c r="T28" s="39"/>
    </row>
    <row r="29" spans="1:20">
      <c r="A29" s="49"/>
      <c r="B29" s="43"/>
      <c r="C29" s="50"/>
      <c r="D29" s="51"/>
      <c r="E29" s="51"/>
      <c r="F29" s="51"/>
      <c r="G29" s="51"/>
      <c r="H29" s="51"/>
      <c r="I29" s="51"/>
      <c r="J29" s="51"/>
      <c r="K29" s="51"/>
      <c r="L29" s="34" t="s">
        <v>24</v>
      </c>
      <c r="M29" s="34" t="s">
        <v>33</v>
      </c>
      <c r="N29" s="52">
        <f t="shared" ref="N29:S29" si="31">N68+N208+N225+N252</f>
        <v>2595.4</v>
      </c>
      <c r="O29" s="52">
        <f t="shared" si="31"/>
        <v>2595.4</v>
      </c>
      <c r="P29" s="52">
        <f t="shared" si="31"/>
        <v>3000</v>
      </c>
      <c r="Q29" s="52">
        <f t="shared" si="31"/>
        <v>3000</v>
      </c>
      <c r="R29" s="52">
        <f t="shared" si="31"/>
        <v>3000</v>
      </c>
      <c r="S29" s="52">
        <f t="shared" si="31"/>
        <v>3000</v>
      </c>
      <c r="T29" s="39"/>
    </row>
    <row r="30" spans="1:20">
      <c r="A30" s="49"/>
      <c r="B30" s="43"/>
      <c r="C30" s="50"/>
      <c r="D30" s="51"/>
      <c r="E30" s="51"/>
      <c r="F30" s="51"/>
      <c r="G30" s="51"/>
      <c r="H30" s="51"/>
      <c r="I30" s="51"/>
      <c r="J30" s="51"/>
      <c r="K30" s="51"/>
      <c r="L30" s="34" t="s">
        <v>24</v>
      </c>
      <c r="M30" s="34" t="s">
        <v>30</v>
      </c>
      <c r="N30" s="52">
        <f t="shared" ref="N30:S30" si="32">N69+N209+N253</f>
        <v>0</v>
      </c>
      <c r="O30" s="52">
        <f t="shared" si="32"/>
        <v>0</v>
      </c>
      <c r="P30" s="52">
        <f t="shared" si="32"/>
        <v>0</v>
      </c>
      <c r="Q30" s="52">
        <f t="shared" si="32"/>
        <v>0</v>
      </c>
      <c r="R30" s="52">
        <f t="shared" si="32"/>
        <v>0</v>
      </c>
      <c r="S30" s="52">
        <f t="shared" si="32"/>
        <v>0</v>
      </c>
      <c r="T30" s="39"/>
    </row>
    <row r="31" spans="1:20">
      <c r="A31" s="49"/>
      <c r="B31" s="43"/>
      <c r="C31" s="50"/>
      <c r="D31" s="51"/>
      <c r="E31" s="51"/>
      <c r="F31" s="51"/>
      <c r="G31" s="51"/>
      <c r="H31" s="51"/>
      <c r="I31" s="51"/>
      <c r="J31" s="51"/>
      <c r="K31" s="51"/>
      <c r="L31" s="34" t="s">
        <v>24</v>
      </c>
      <c r="M31" s="34" t="s">
        <v>31</v>
      </c>
      <c r="N31" s="52">
        <f t="shared" ref="N31:S31" si="33">N70+N254</f>
        <v>0</v>
      </c>
      <c r="O31" s="52">
        <f t="shared" si="33"/>
        <v>0</v>
      </c>
      <c r="P31" s="52">
        <f t="shared" si="33"/>
        <v>0</v>
      </c>
      <c r="Q31" s="52">
        <f t="shared" si="33"/>
        <v>0</v>
      </c>
      <c r="R31" s="52">
        <f t="shared" si="33"/>
        <v>0</v>
      </c>
      <c r="S31" s="52">
        <f t="shared" si="33"/>
        <v>0</v>
      </c>
      <c r="T31" s="39"/>
    </row>
    <row r="32" spans="1:20">
      <c r="A32" s="49"/>
      <c r="B32" s="43"/>
      <c r="C32" s="50"/>
      <c r="D32" s="51"/>
      <c r="E32" s="51"/>
      <c r="F32" s="51"/>
      <c r="G32" s="51"/>
      <c r="H32" s="51"/>
      <c r="I32" s="51"/>
      <c r="J32" s="51"/>
      <c r="K32" s="51"/>
      <c r="L32" s="34" t="s">
        <v>24</v>
      </c>
      <c r="M32" s="34" t="s">
        <v>34</v>
      </c>
      <c r="N32" s="52">
        <f t="shared" ref="N32:S32" si="34">N71+N210+N226+N234+N255+N280</f>
        <v>213.70000000000002</v>
      </c>
      <c r="O32" s="52">
        <f t="shared" si="34"/>
        <v>213.7</v>
      </c>
      <c r="P32" s="52">
        <f t="shared" si="34"/>
        <v>264.5</v>
      </c>
      <c r="Q32" s="52">
        <f t="shared" si="34"/>
        <v>0</v>
      </c>
      <c r="R32" s="52">
        <f t="shared" si="34"/>
        <v>0</v>
      </c>
      <c r="S32" s="52">
        <f t="shared" si="34"/>
        <v>0</v>
      </c>
      <c r="T32" s="39"/>
    </row>
    <row r="33" spans="1:20">
      <c r="A33" s="49"/>
      <c r="B33" s="43"/>
      <c r="C33" s="50"/>
      <c r="D33" s="51"/>
      <c r="E33" s="51"/>
      <c r="F33" s="51"/>
      <c r="G33" s="51"/>
      <c r="H33" s="51"/>
      <c r="I33" s="51"/>
      <c r="J33" s="51"/>
      <c r="K33" s="51"/>
      <c r="L33" s="34" t="s">
        <v>25</v>
      </c>
      <c r="M33" s="34" t="s">
        <v>21</v>
      </c>
      <c r="N33" s="52">
        <f t="shared" ref="N33:S35" si="35">N72+N256</f>
        <v>0</v>
      </c>
      <c r="O33" s="52">
        <f t="shared" si="35"/>
        <v>0</v>
      </c>
      <c r="P33" s="52">
        <f t="shared" si="35"/>
        <v>0</v>
      </c>
      <c r="Q33" s="52">
        <f t="shared" si="35"/>
        <v>0</v>
      </c>
      <c r="R33" s="52">
        <f t="shared" si="35"/>
        <v>0</v>
      </c>
      <c r="S33" s="52">
        <f t="shared" si="35"/>
        <v>0</v>
      </c>
      <c r="T33" s="39"/>
    </row>
    <row r="34" spans="1:20">
      <c r="A34" s="49"/>
      <c r="B34" s="43"/>
      <c r="C34" s="50"/>
      <c r="D34" s="51"/>
      <c r="E34" s="51"/>
      <c r="F34" s="51"/>
      <c r="G34" s="51"/>
      <c r="H34" s="51"/>
      <c r="I34" s="51"/>
      <c r="J34" s="51"/>
      <c r="K34" s="51"/>
      <c r="L34" s="34" t="s">
        <v>25</v>
      </c>
      <c r="M34" s="34" t="s">
        <v>22</v>
      </c>
      <c r="N34" s="52">
        <f t="shared" si="35"/>
        <v>0</v>
      </c>
      <c r="O34" s="52">
        <f t="shared" si="35"/>
        <v>0</v>
      </c>
      <c r="P34" s="52">
        <f t="shared" si="35"/>
        <v>0</v>
      </c>
      <c r="Q34" s="52">
        <f t="shared" si="35"/>
        <v>0</v>
      </c>
      <c r="R34" s="52">
        <f t="shared" si="35"/>
        <v>0</v>
      </c>
      <c r="S34" s="52">
        <f t="shared" si="35"/>
        <v>0</v>
      </c>
      <c r="T34" s="39"/>
    </row>
    <row r="35" spans="1:20">
      <c r="A35" s="49"/>
      <c r="B35" s="43"/>
      <c r="C35" s="50"/>
      <c r="D35" s="51"/>
      <c r="E35" s="51"/>
      <c r="F35" s="51"/>
      <c r="G35" s="51"/>
      <c r="H35" s="51"/>
      <c r="I35" s="51"/>
      <c r="J35" s="51"/>
      <c r="K35" s="51"/>
      <c r="L35" s="34" t="s">
        <v>25</v>
      </c>
      <c r="M35" s="34" t="s">
        <v>23</v>
      </c>
      <c r="N35" s="52">
        <f t="shared" si="35"/>
        <v>96.5</v>
      </c>
      <c r="O35" s="52">
        <f t="shared" si="35"/>
        <v>96.5</v>
      </c>
      <c r="P35" s="52">
        <f t="shared" si="35"/>
        <v>70</v>
      </c>
      <c r="Q35" s="52">
        <f t="shared" si="35"/>
        <v>0</v>
      </c>
      <c r="R35" s="52">
        <f t="shared" si="35"/>
        <v>0</v>
      </c>
      <c r="S35" s="52">
        <f t="shared" si="35"/>
        <v>0</v>
      </c>
      <c r="T35" s="39"/>
    </row>
    <row r="36" spans="1:20">
      <c r="A36" s="49"/>
      <c r="B36" s="43"/>
      <c r="C36" s="50"/>
      <c r="D36" s="51"/>
      <c r="E36" s="51"/>
      <c r="F36" s="51"/>
      <c r="G36" s="51"/>
      <c r="H36" s="51"/>
      <c r="I36" s="51"/>
      <c r="J36" s="51"/>
      <c r="K36" s="51"/>
      <c r="L36" s="34" t="s">
        <v>25</v>
      </c>
      <c r="M36" s="34" t="s">
        <v>25</v>
      </c>
      <c r="N36" s="52">
        <f t="shared" ref="N36:S36" si="36">N75+N211+N227+N235+N259</f>
        <v>0</v>
      </c>
      <c r="O36" s="52">
        <f t="shared" si="36"/>
        <v>0</v>
      </c>
      <c r="P36" s="52">
        <f t="shared" si="36"/>
        <v>200</v>
      </c>
      <c r="Q36" s="52">
        <f t="shared" si="36"/>
        <v>0</v>
      </c>
      <c r="R36" s="52">
        <f t="shared" si="36"/>
        <v>0</v>
      </c>
      <c r="S36" s="52">
        <f t="shared" si="36"/>
        <v>0</v>
      </c>
      <c r="T36" s="39"/>
    </row>
    <row r="37" spans="1:20">
      <c r="A37" s="49"/>
      <c r="B37" s="43"/>
      <c r="C37" s="50"/>
      <c r="D37" s="51"/>
      <c r="E37" s="51"/>
      <c r="F37" s="51"/>
      <c r="G37" s="51"/>
      <c r="H37" s="51"/>
      <c r="I37" s="51"/>
      <c r="J37" s="51"/>
      <c r="K37" s="51"/>
      <c r="L37" s="34" t="s">
        <v>26</v>
      </c>
      <c r="M37" s="34" t="s">
        <v>22</v>
      </c>
      <c r="N37" s="52">
        <f t="shared" ref="N37" si="37">N76</f>
        <v>0</v>
      </c>
      <c r="O37" s="52">
        <f t="shared" ref="O37:O39" si="38">O76</f>
        <v>0</v>
      </c>
      <c r="P37" s="52">
        <f t="shared" ref="P37:P39" si="39">P76</f>
        <v>0</v>
      </c>
      <c r="Q37" s="52">
        <f t="shared" ref="Q37:Q39" si="40">Q76</f>
        <v>0</v>
      </c>
      <c r="R37" s="52">
        <f t="shared" ref="R37:R39" si="41">R76</f>
        <v>0</v>
      </c>
      <c r="S37" s="52">
        <f t="shared" ref="S37:S39" si="42">S76</f>
        <v>0</v>
      </c>
      <c r="T37" s="39"/>
    </row>
    <row r="38" spans="1:20">
      <c r="A38" s="49"/>
      <c r="B38" s="43"/>
      <c r="C38" s="50"/>
      <c r="D38" s="51"/>
      <c r="E38" s="51"/>
      <c r="F38" s="51"/>
      <c r="G38" s="51"/>
      <c r="H38" s="51"/>
      <c r="I38" s="51"/>
      <c r="J38" s="51"/>
      <c r="K38" s="51"/>
      <c r="L38" s="34" t="s">
        <v>26</v>
      </c>
      <c r="M38" s="34" t="s">
        <v>23</v>
      </c>
      <c r="N38" s="52">
        <f t="shared" ref="N38" si="43">N77</f>
        <v>0</v>
      </c>
      <c r="O38" s="52">
        <f t="shared" si="38"/>
        <v>0</v>
      </c>
      <c r="P38" s="52">
        <f t="shared" si="39"/>
        <v>0</v>
      </c>
      <c r="Q38" s="52">
        <f t="shared" si="40"/>
        <v>0</v>
      </c>
      <c r="R38" s="52">
        <f t="shared" si="41"/>
        <v>0</v>
      </c>
      <c r="S38" s="52">
        <f t="shared" si="42"/>
        <v>0</v>
      </c>
      <c r="T38" s="39"/>
    </row>
    <row r="39" spans="1:20">
      <c r="A39" s="49"/>
      <c r="B39" s="43"/>
      <c r="C39" s="50"/>
      <c r="D39" s="51"/>
      <c r="E39" s="51"/>
      <c r="F39" s="51"/>
      <c r="G39" s="51"/>
      <c r="H39" s="51"/>
      <c r="I39" s="51"/>
      <c r="J39" s="51"/>
      <c r="K39" s="51"/>
      <c r="L39" s="34" t="s">
        <v>26</v>
      </c>
      <c r="M39" s="34" t="s">
        <v>25</v>
      </c>
      <c r="N39" s="52">
        <f t="shared" ref="N39" si="44">N78</f>
        <v>0</v>
      </c>
      <c r="O39" s="52">
        <f t="shared" si="38"/>
        <v>0</v>
      </c>
      <c r="P39" s="52">
        <f t="shared" si="39"/>
        <v>0</v>
      </c>
      <c r="Q39" s="52">
        <f t="shared" si="40"/>
        <v>0</v>
      </c>
      <c r="R39" s="52">
        <f t="shared" si="41"/>
        <v>0</v>
      </c>
      <c r="S39" s="52">
        <f t="shared" si="42"/>
        <v>0</v>
      </c>
      <c r="T39" s="39"/>
    </row>
    <row r="40" spans="1:20">
      <c r="A40" s="49"/>
      <c r="B40" s="43"/>
      <c r="C40" s="50"/>
      <c r="D40" s="51"/>
      <c r="E40" s="51"/>
      <c r="F40" s="51"/>
      <c r="G40" s="51"/>
      <c r="H40" s="51"/>
      <c r="I40" s="51"/>
      <c r="J40" s="51"/>
      <c r="K40" s="51"/>
      <c r="L40" s="34" t="s">
        <v>27</v>
      </c>
      <c r="M40" s="34" t="s">
        <v>21</v>
      </c>
      <c r="N40" s="52">
        <f t="shared" ref="N40:O40" si="45">N79+N236+N260+N309+N317+N320+N337</f>
        <v>0</v>
      </c>
      <c r="O40" s="52">
        <f t="shared" si="45"/>
        <v>0</v>
      </c>
      <c r="P40" s="52">
        <f>P79+P236+P260+P309+P317+P320+P337</f>
        <v>0</v>
      </c>
      <c r="Q40" s="52">
        <f t="shared" ref="Q40:S40" si="46">Q79+Q236+Q260+Q309+Q317+Q320+Q337</f>
        <v>0</v>
      </c>
      <c r="R40" s="52">
        <f t="shared" si="46"/>
        <v>0</v>
      </c>
      <c r="S40" s="52">
        <f t="shared" si="46"/>
        <v>0</v>
      </c>
      <c r="T40" s="39"/>
    </row>
    <row r="41" spans="1:20">
      <c r="A41" s="49"/>
      <c r="B41" s="43"/>
      <c r="C41" s="50"/>
      <c r="D41" s="51"/>
      <c r="E41" s="51"/>
      <c r="F41" s="51"/>
      <c r="G41" s="51"/>
      <c r="H41" s="51"/>
      <c r="I41" s="51"/>
      <c r="J41" s="51"/>
      <c r="K41" s="51"/>
      <c r="L41" s="34" t="s">
        <v>27</v>
      </c>
      <c r="M41" s="34" t="s">
        <v>22</v>
      </c>
      <c r="N41" s="52">
        <f t="shared" ref="N41:S41" si="47">N80+N237+N261+N310+N318+N321+N326+N305+N336</f>
        <v>0</v>
      </c>
      <c r="O41" s="52">
        <f t="shared" si="47"/>
        <v>0</v>
      </c>
      <c r="P41" s="52">
        <f t="shared" si="47"/>
        <v>0</v>
      </c>
      <c r="Q41" s="52">
        <f t="shared" si="47"/>
        <v>0</v>
      </c>
      <c r="R41" s="52">
        <f t="shared" si="47"/>
        <v>0</v>
      </c>
      <c r="S41" s="52">
        <f t="shared" si="47"/>
        <v>0</v>
      </c>
      <c r="T41" s="39"/>
    </row>
    <row r="42" spans="1:20">
      <c r="A42" s="49"/>
      <c r="B42" s="43"/>
      <c r="C42" s="50"/>
      <c r="D42" s="51"/>
      <c r="E42" s="51"/>
      <c r="F42" s="51"/>
      <c r="G42" s="51"/>
      <c r="H42" s="51"/>
      <c r="I42" s="51"/>
      <c r="J42" s="51"/>
      <c r="K42" s="51"/>
      <c r="L42" s="34" t="s">
        <v>27</v>
      </c>
      <c r="M42" s="34" t="s">
        <v>23</v>
      </c>
      <c r="N42" s="52">
        <f>N81+N238+N262+N311+N322</f>
        <v>0</v>
      </c>
      <c r="O42" s="52">
        <f>O81+O262+O311+O322</f>
        <v>0</v>
      </c>
      <c r="P42" s="52">
        <f>P81+P238+P262+P311+P322</f>
        <v>0</v>
      </c>
      <c r="Q42" s="52">
        <f>Q81+Q238+Q262+Q311+Q322</f>
        <v>0</v>
      </c>
      <c r="R42" s="52">
        <f>R81+R238+R262+R311+R322</f>
        <v>0</v>
      </c>
      <c r="S42" s="52">
        <f>S81+S238+S262+S311+S322</f>
        <v>0</v>
      </c>
      <c r="T42" s="39"/>
    </row>
    <row r="43" spans="1:20">
      <c r="A43" s="49"/>
      <c r="B43" s="43"/>
      <c r="C43" s="50"/>
      <c r="D43" s="51"/>
      <c r="E43" s="51"/>
      <c r="F43" s="51"/>
      <c r="G43" s="51"/>
      <c r="H43" s="51"/>
      <c r="I43" s="51"/>
      <c r="J43" s="51"/>
      <c r="K43" s="51"/>
      <c r="L43" s="34" t="s">
        <v>27</v>
      </c>
      <c r="M43" s="34" t="s">
        <v>25</v>
      </c>
      <c r="N43" s="52">
        <f t="shared" ref="N43" si="48">N228</f>
        <v>0</v>
      </c>
      <c r="O43" s="52">
        <f t="shared" ref="O43:S43" si="49">O228</f>
        <v>0</v>
      </c>
      <c r="P43" s="52">
        <f t="shared" si="49"/>
        <v>0</v>
      </c>
      <c r="Q43" s="52">
        <f t="shared" si="49"/>
        <v>0</v>
      </c>
      <c r="R43" s="52">
        <f t="shared" si="49"/>
        <v>0</v>
      </c>
      <c r="S43" s="52">
        <f t="shared" si="49"/>
        <v>0</v>
      </c>
      <c r="T43" s="39"/>
    </row>
    <row r="44" spans="1:20">
      <c r="A44" s="49"/>
      <c r="B44" s="43"/>
      <c r="C44" s="50"/>
      <c r="D44" s="51"/>
      <c r="E44" s="51"/>
      <c r="F44" s="51"/>
      <c r="G44" s="51"/>
      <c r="H44" s="51"/>
      <c r="I44" s="51"/>
      <c r="J44" s="51"/>
      <c r="K44" s="51"/>
      <c r="L44" s="34" t="s">
        <v>27</v>
      </c>
      <c r="M44" s="34" t="s">
        <v>27</v>
      </c>
      <c r="N44" s="52">
        <f>N82+N263+N312</f>
        <v>0</v>
      </c>
      <c r="O44" s="52">
        <f>O82+O238+O263+O312</f>
        <v>0</v>
      </c>
      <c r="P44" s="52">
        <f>P82+P263+P312</f>
        <v>0</v>
      </c>
      <c r="Q44" s="52">
        <f>Q82+Q263+Q312</f>
        <v>0</v>
      </c>
      <c r="R44" s="52">
        <f>R82+R263+R312</f>
        <v>0</v>
      </c>
      <c r="S44" s="52">
        <f>S82+S263+S312</f>
        <v>0</v>
      </c>
      <c r="T44" s="39"/>
    </row>
    <row r="45" spans="1:20">
      <c r="A45" s="49"/>
      <c r="B45" s="43"/>
      <c r="C45" s="50"/>
      <c r="D45" s="51"/>
      <c r="E45" s="51"/>
      <c r="F45" s="51"/>
      <c r="G45" s="51"/>
      <c r="H45" s="51"/>
      <c r="I45" s="51"/>
      <c r="J45" s="51"/>
      <c r="K45" s="51"/>
      <c r="L45" s="34" t="s">
        <v>27</v>
      </c>
      <c r="M45" s="34" t="s">
        <v>30</v>
      </c>
      <c r="N45" s="52">
        <f t="shared" ref="N45:S45" si="50">N83+N229+N239+N264+N313</f>
        <v>0</v>
      </c>
      <c r="O45" s="52">
        <f t="shared" si="50"/>
        <v>0</v>
      </c>
      <c r="P45" s="52">
        <f t="shared" si="50"/>
        <v>0</v>
      </c>
      <c r="Q45" s="52">
        <f t="shared" si="50"/>
        <v>0</v>
      </c>
      <c r="R45" s="52">
        <f t="shared" si="50"/>
        <v>0</v>
      </c>
      <c r="S45" s="52">
        <f t="shared" si="50"/>
        <v>0</v>
      </c>
      <c r="T45" s="39"/>
    </row>
    <row r="46" spans="1:20">
      <c r="A46" s="49"/>
      <c r="B46" s="43"/>
      <c r="C46" s="50"/>
      <c r="D46" s="51"/>
      <c r="E46" s="51"/>
      <c r="F46" s="51"/>
      <c r="G46" s="51"/>
      <c r="H46" s="51"/>
      <c r="I46" s="51"/>
      <c r="J46" s="51"/>
      <c r="K46" s="51"/>
      <c r="L46" s="34" t="s">
        <v>33</v>
      </c>
      <c r="M46" s="34" t="s">
        <v>21</v>
      </c>
      <c r="N46" s="52">
        <f t="shared" ref="N46:S46" si="51">N84+N240+N265+N273+N307</f>
        <v>0</v>
      </c>
      <c r="O46" s="52">
        <f t="shared" si="51"/>
        <v>0</v>
      </c>
      <c r="P46" s="52">
        <f t="shared" si="51"/>
        <v>0</v>
      </c>
      <c r="Q46" s="52">
        <f t="shared" si="51"/>
        <v>0</v>
      </c>
      <c r="R46" s="52">
        <f t="shared" si="51"/>
        <v>0</v>
      </c>
      <c r="S46" s="52">
        <f t="shared" si="51"/>
        <v>0</v>
      </c>
      <c r="T46" s="39"/>
    </row>
    <row r="47" spans="1:20">
      <c r="A47" s="49"/>
      <c r="B47" s="43"/>
      <c r="C47" s="50"/>
      <c r="D47" s="51"/>
      <c r="E47" s="51"/>
      <c r="F47" s="51"/>
      <c r="G47" s="51"/>
      <c r="H47" s="51"/>
      <c r="I47" s="51"/>
      <c r="J47" s="51"/>
      <c r="K47" s="51"/>
      <c r="L47" s="34" t="s">
        <v>33</v>
      </c>
      <c r="M47" s="34" t="s">
        <v>24</v>
      </c>
      <c r="N47" s="52">
        <f t="shared" ref="N47:S47" si="52">N85+N230+N266</f>
        <v>119.7</v>
      </c>
      <c r="O47" s="52">
        <f t="shared" si="52"/>
        <v>119.7</v>
      </c>
      <c r="P47" s="52">
        <f t="shared" si="52"/>
        <v>77.3</v>
      </c>
      <c r="Q47" s="52">
        <f t="shared" si="52"/>
        <v>0</v>
      </c>
      <c r="R47" s="52">
        <f t="shared" si="52"/>
        <v>0</v>
      </c>
      <c r="S47" s="52">
        <f t="shared" si="52"/>
        <v>0</v>
      </c>
      <c r="T47" s="39"/>
    </row>
    <row r="48" spans="1:20">
      <c r="A48" s="49"/>
      <c r="B48" s="43"/>
      <c r="C48" s="50"/>
      <c r="D48" s="51"/>
      <c r="E48" s="51"/>
      <c r="F48" s="51"/>
      <c r="G48" s="51"/>
      <c r="H48" s="51"/>
      <c r="I48" s="51"/>
      <c r="J48" s="51"/>
      <c r="K48" s="51"/>
      <c r="L48" s="34" t="s">
        <v>31</v>
      </c>
      <c r="M48" s="34" t="s">
        <v>21</v>
      </c>
      <c r="N48" s="52">
        <f t="shared" ref="N48" si="53">N267</f>
        <v>0</v>
      </c>
      <c r="O48" s="52">
        <f t="shared" ref="O48:S48" si="54">O267</f>
        <v>0</v>
      </c>
      <c r="P48" s="52">
        <f t="shared" si="54"/>
        <v>0</v>
      </c>
      <c r="Q48" s="52">
        <f t="shared" si="54"/>
        <v>0</v>
      </c>
      <c r="R48" s="52">
        <f t="shared" si="54"/>
        <v>0</v>
      </c>
      <c r="S48" s="52">
        <f t="shared" si="54"/>
        <v>0</v>
      </c>
      <c r="T48" s="39"/>
    </row>
    <row r="49" spans="1:20">
      <c r="A49" s="49"/>
      <c r="B49" s="43"/>
      <c r="C49" s="50"/>
      <c r="D49" s="51"/>
      <c r="E49" s="51"/>
      <c r="F49" s="51"/>
      <c r="G49" s="51"/>
      <c r="H49" s="51"/>
      <c r="I49" s="51"/>
      <c r="J49" s="51"/>
      <c r="K49" s="51"/>
      <c r="L49" s="34" t="s">
        <v>31</v>
      </c>
      <c r="M49" s="34" t="s">
        <v>23</v>
      </c>
      <c r="N49" s="52">
        <f t="shared" ref="N49:S49" si="55">N86+N268+N295+N296+N297+N323</f>
        <v>0</v>
      </c>
      <c r="O49" s="52">
        <f t="shared" si="55"/>
        <v>0</v>
      </c>
      <c r="P49" s="52">
        <f t="shared" si="55"/>
        <v>0</v>
      </c>
      <c r="Q49" s="52">
        <f t="shared" si="55"/>
        <v>0</v>
      </c>
      <c r="R49" s="52">
        <f t="shared" si="55"/>
        <v>0</v>
      </c>
      <c r="S49" s="52">
        <f t="shared" si="55"/>
        <v>0</v>
      </c>
      <c r="T49" s="39"/>
    </row>
    <row r="50" spans="1:20">
      <c r="A50" s="49"/>
      <c r="B50" s="43"/>
      <c r="C50" s="50"/>
      <c r="D50" s="51"/>
      <c r="E50" s="51"/>
      <c r="F50" s="51"/>
      <c r="G50" s="51"/>
      <c r="H50" s="51"/>
      <c r="I50" s="51"/>
      <c r="J50" s="51"/>
      <c r="K50" s="51"/>
      <c r="L50" s="34" t="s">
        <v>31</v>
      </c>
      <c r="M50" s="34" t="s">
        <v>24</v>
      </c>
      <c r="N50" s="52">
        <f t="shared" ref="N50" si="56">N306+N298+N327</f>
        <v>0</v>
      </c>
      <c r="O50" s="52">
        <f t="shared" ref="O50:S50" si="57">O306+O298+O327</f>
        <v>0</v>
      </c>
      <c r="P50" s="52">
        <f t="shared" si="57"/>
        <v>0</v>
      </c>
      <c r="Q50" s="52">
        <f t="shared" si="57"/>
        <v>0</v>
      </c>
      <c r="R50" s="52">
        <f t="shared" si="57"/>
        <v>0</v>
      </c>
      <c r="S50" s="52">
        <f t="shared" si="57"/>
        <v>0</v>
      </c>
      <c r="T50" s="39"/>
    </row>
    <row r="51" spans="1:20">
      <c r="A51" s="49"/>
      <c r="B51" s="43"/>
      <c r="C51" s="50"/>
      <c r="D51" s="51"/>
      <c r="E51" s="51"/>
      <c r="F51" s="51"/>
      <c r="G51" s="51"/>
      <c r="H51" s="51"/>
      <c r="I51" s="51"/>
      <c r="J51" s="51"/>
      <c r="K51" s="51"/>
      <c r="L51" s="34" t="s">
        <v>28</v>
      </c>
      <c r="M51" s="34" t="s">
        <v>21</v>
      </c>
      <c r="N51" s="53">
        <f t="shared" ref="N51" si="58">N87</f>
        <v>0</v>
      </c>
      <c r="O51" s="53">
        <f t="shared" ref="O51:S51" si="59">O87</f>
        <v>0</v>
      </c>
      <c r="P51" s="53">
        <f t="shared" si="59"/>
        <v>0</v>
      </c>
      <c r="Q51" s="52">
        <f t="shared" si="59"/>
        <v>0</v>
      </c>
      <c r="R51" s="52">
        <f t="shared" si="59"/>
        <v>0</v>
      </c>
      <c r="S51" s="52">
        <f t="shared" si="59"/>
        <v>0</v>
      </c>
      <c r="T51" s="39"/>
    </row>
    <row r="52" spans="1:20">
      <c r="A52" s="49"/>
      <c r="B52" s="43"/>
      <c r="C52" s="50"/>
      <c r="D52" s="51"/>
      <c r="E52" s="51"/>
      <c r="F52" s="51"/>
      <c r="G52" s="51"/>
      <c r="H52" s="51"/>
      <c r="I52" s="51"/>
      <c r="J52" s="51"/>
      <c r="K52" s="51"/>
      <c r="L52" s="34" t="s">
        <v>28</v>
      </c>
      <c r="M52" s="34" t="s">
        <v>22</v>
      </c>
      <c r="N52" s="52">
        <f t="shared" ref="N52:S52" si="60">N88+N241+N269</f>
        <v>0</v>
      </c>
      <c r="O52" s="52">
        <f t="shared" si="60"/>
        <v>0</v>
      </c>
      <c r="P52" s="52">
        <f t="shared" si="60"/>
        <v>0</v>
      </c>
      <c r="Q52" s="52">
        <f t="shared" si="60"/>
        <v>0</v>
      </c>
      <c r="R52" s="52">
        <f t="shared" si="60"/>
        <v>0</v>
      </c>
      <c r="S52" s="52">
        <f t="shared" si="60"/>
        <v>0</v>
      </c>
      <c r="T52" s="39"/>
    </row>
    <row r="53" spans="1:20">
      <c r="A53" s="49"/>
      <c r="B53" s="43"/>
      <c r="C53" s="50"/>
      <c r="D53" s="51"/>
      <c r="E53" s="51"/>
      <c r="F53" s="51"/>
      <c r="G53" s="51"/>
      <c r="H53" s="51"/>
      <c r="I53" s="51"/>
      <c r="J53" s="51"/>
      <c r="K53" s="51"/>
      <c r="L53" s="34" t="s">
        <v>28</v>
      </c>
      <c r="M53" s="34" t="s">
        <v>23</v>
      </c>
      <c r="N53" s="52">
        <f>N89+N242+N315</f>
        <v>0</v>
      </c>
      <c r="O53" s="52">
        <f>O89</f>
        <v>0</v>
      </c>
      <c r="P53" s="52">
        <f>P89+P242+P315</f>
        <v>0</v>
      </c>
      <c r="Q53" s="52">
        <f>Q89+Q242</f>
        <v>0</v>
      </c>
      <c r="R53" s="52">
        <f>R89+R242</f>
        <v>0</v>
      </c>
      <c r="S53" s="52">
        <f>S89+S242</f>
        <v>0</v>
      </c>
      <c r="T53" s="39"/>
    </row>
    <row r="54" spans="1:20">
      <c r="A54" s="49"/>
      <c r="B54" s="43"/>
      <c r="C54" s="50"/>
      <c r="D54" s="51"/>
      <c r="E54" s="51"/>
      <c r="F54" s="51"/>
      <c r="G54" s="51"/>
      <c r="H54" s="51"/>
      <c r="I54" s="51"/>
      <c r="J54" s="51"/>
      <c r="K54" s="51"/>
      <c r="L54" s="34" t="s">
        <v>28</v>
      </c>
      <c r="M54" s="34" t="s">
        <v>25</v>
      </c>
      <c r="N54" s="52">
        <f t="shared" ref="N54" si="61">N270</f>
        <v>0</v>
      </c>
      <c r="O54" s="52">
        <f t="shared" ref="O54:S54" si="62">O270</f>
        <v>0</v>
      </c>
      <c r="P54" s="52">
        <f t="shared" si="62"/>
        <v>0</v>
      </c>
      <c r="Q54" s="52">
        <f t="shared" si="62"/>
        <v>0</v>
      </c>
      <c r="R54" s="52">
        <f t="shared" si="62"/>
        <v>0</v>
      </c>
      <c r="S54" s="52">
        <f t="shared" si="62"/>
        <v>0</v>
      </c>
      <c r="T54" s="39"/>
    </row>
    <row r="55" spans="1:20">
      <c r="A55" s="49"/>
      <c r="B55" s="43"/>
      <c r="C55" s="50"/>
      <c r="D55" s="51"/>
      <c r="E55" s="51"/>
      <c r="F55" s="51"/>
      <c r="G55" s="51"/>
      <c r="H55" s="51"/>
      <c r="I55" s="51"/>
      <c r="J55" s="51"/>
      <c r="K55" s="51"/>
      <c r="L55" s="34" t="s">
        <v>34</v>
      </c>
      <c r="M55" s="34" t="s">
        <v>22</v>
      </c>
      <c r="N55" s="52">
        <f t="shared" ref="N55" si="63">N219</f>
        <v>0</v>
      </c>
      <c r="O55" s="52">
        <f t="shared" ref="O55:S55" si="64">O219</f>
        <v>0</v>
      </c>
      <c r="P55" s="52">
        <f t="shared" si="64"/>
        <v>0</v>
      </c>
      <c r="Q55" s="52">
        <f t="shared" si="64"/>
        <v>0</v>
      </c>
      <c r="R55" s="52">
        <f t="shared" si="64"/>
        <v>0</v>
      </c>
      <c r="S55" s="52">
        <f t="shared" si="64"/>
        <v>0</v>
      </c>
      <c r="T55" s="39"/>
    </row>
    <row r="56" spans="1:20">
      <c r="A56" s="49"/>
      <c r="B56" s="43"/>
      <c r="C56" s="50"/>
      <c r="D56" s="51"/>
      <c r="E56" s="51"/>
      <c r="F56" s="51"/>
      <c r="G56" s="51"/>
      <c r="H56" s="51"/>
      <c r="I56" s="51"/>
      <c r="J56" s="51"/>
      <c r="K56" s="51"/>
      <c r="L56" s="34" t="s">
        <v>29</v>
      </c>
      <c r="M56" s="34" t="s">
        <v>21</v>
      </c>
      <c r="N56" s="52">
        <f t="shared" ref="N56" si="65">N300</f>
        <v>316189.09999999998</v>
      </c>
      <c r="O56" s="52">
        <f t="shared" ref="O56:S56" si="66">O300</f>
        <v>181112.1</v>
      </c>
      <c r="P56" s="52">
        <f t="shared" si="66"/>
        <v>558814.30000000005</v>
      </c>
      <c r="Q56" s="52">
        <f t="shared" si="66"/>
        <v>1255192.3</v>
      </c>
      <c r="R56" s="52">
        <f t="shared" si="66"/>
        <v>2208108.1</v>
      </c>
      <c r="S56" s="52">
        <f t="shared" si="66"/>
        <v>2896845.4</v>
      </c>
      <c r="T56" s="39"/>
    </row>
    <row r="57" spans="1:20">
      <c r="A57" s="49"/>
      <c r="B57" s="43"/>
      <c r="C57" s="50"/>
      <c r="D57" s="51"/>
      <c r="E57" s="51"/>
      <c r="F57" s="51"/>
      <c r="G57" s="51"/>
      <c r="H57" s="51"/>
      <c r="I57" s="51"/>
      <c r="J57" s="51"/>
      <c r="K57" s="51"/>
      <c r="L57" s="34" t="s">
        <v>32</v>
      </c>
      <c r="M57" s="34" t="s">
        <v>23</v>
      </c>
      <c r="N57" s="52">
        <f t="shared" ref="N57" si="67">N345</f>
        <v>105249.9</v>
      </c>
      <c r="O57" s="52">
        <f t="shared" ref="O57:S57" si="68">O345</f>
        <v>105249.9</v>
      </c>
      <c r="P57" s="52">
        <f t="shared" si="68"/>
        <v>180081.4</v>
      </c>
      <c r="Q57" s="52">
        <f t="shared" si="68"/>
        <v>150043.6</v>
      </c>
      <c r="R57" s="52">
        <f t="shared" si="68"/>
        <v>278230.40000000002</v>
      </c>
      <c r="S57" s="52">
        <f t="shared" si="68"/>
        <v>310046</v>
      </c>
      <c r="T57" s="39"/>
    </row>
    <row r="58" spans="1:20" ht="67.5">
      <c r="A58" s="54" t="s">
        <v>35</v>
      </c>
      <c r="B58" s="45">
        <v>2001</v>
      </c>
      <c r="C58" s="46" t="s">
        <v>20</v>
      </c>
      <c r="D58" s="46" t="s">
        <v>20</v>
      </c>
      <c r="E58" s="46" t="s">
        <v>20</v>
      </c>
      <c r="F58" s="46" t="s">
        <v>20</v>
      </c>
      <c r="G58" s="46" t="s">
        <v>20</v>
      </c>
      <c r="H58" s="46" t="s">
        <v>20</v>
      </c>
      <c r="I58" s="46" t="s">
        <v>20</v>
      </c>
      <c r="J58" s="46" t="s">
        <v>20</v>
      </c>
      <c r="K58" s="46" t="s">
        <v>20</v>
      </c>
      <c r="L58" s="51"/>
      <c r="M58" s="51"/>
      <c r="N58" s="55">
        <f t="shared" ref="N58" si="69">SUM(N59:N89)</f>
        <v>23054.799999999999</v>
      </c>
      <c r="O58" s="55">
        <f t="shared" ref="O58:S58" si="70">SUM(O59:O89)</f>
        <v>22716.699999999997</v>
      </c>
      <c r="P58" s="55">
        <f t="shared" si="70"/>
        <v>52045.9</v>
      </c>
      <c r="Q58" s="55">
        <f t="shared" si="70"/>
        <v>86904.8</v>
      </c>
      <c r="R58" s="55">
        <f t="shared" si="70"/>
        <v>85855.700000000012</v>
      </c>
      <c r="S58" s="55">
        <f t="shared" si="70"/>
        <v>85377.9</v>
      </c>
      <c r="T58" s="39"/>
    </row>
    <row r="59" spans="1:20">
      <c r="A59" s="54"/>
      <c r="B59" s="45"/>
      <c r="C59" s="57"/>
      <c r="D59" s="57"/>
      <c r="E59" s="57"/>
      <c r="F59" s="57"/>
      <c r="G59" s="57"/>
      <c r="H59" s="57"/>
      <c r="I59" s="57"/>
      <c r="J59" s="57"/>
      <c r="K59" s="57"/>
      <c r="L59" s="58" t="s">
        <v>21</v>
      </c>
      <c r="M59" s="58" t="s">
        <v>24</v>
      </c>
      <c r="N59" s="55">
        <f t="shared" ref="N59" si="71">N197</f>
        <v>0</v>
      </c>
      <c r="O59" s="55">
        <f t="shared" ref="O59:S59" si="72">O197</f>
        <v>0</v>
      </c>
      <c r="P59" s="55">
        <f t="shared" si="72"/>
        <v>0</v>
      </c>
      <c r="Q59" s="55">
        <f t="shared" si="72"/>
        <v>0</v>
      </c>
      <c r="R59" s="55">
        <f t="shared" si="72"/>
        <v>0</v>
      </c>
      <c r="S59" s="55">
        <f t="shared" si="72"/>
        <v>0</v>
      </c>
      <c r="T59" s="39"/>
    </row>
    <row r="60" spans="1:20">
      <c r="A60" s="54"/>
      <c r="B60" s="59"/>
      <c r="C60" s="60"/>
      <c r="D60" s="60"/>
      <c r="E60" s="60"/>
      <c r="F60" s="60"/>
      <c r="G60" s="60"/>
      <c r="H60" s="60"/>
      <c r="I60" s="60"/>
      <c r="J60" s="60"/>
      <c r="K60" s="60"/>
      <c r="L60" s="58" t="s">
        <v>21</v>
      </c>
      <c r="M60" s="58" t="s">
        <v>26</v>
      </c>
      <c r="N60" s="55">
        <v>0</v>
      </c>
      <c r="O60" s="55">
        <v>0</v>
      </c>
      <c r="P60" s="55">
        <v>0</v>
      </c>
      <c r="Q60" s="55">
        <v>0</v>
      </c>
      <c r="R60" s="55">
        <v>0</v>
      </c>
      <c r="S60" s="55">
        <v>0</v>
      </c>
      <c r="T60" s="39"/>
    </row>
    <row r="61" spans="1:20">
      <c r="A61" s="54"/>
      <c r="B61" s="59"/>
      <c r="C61" s="50"/>
      <c r="D61" s="51"/>
      <c r="E61" s="51"/>
      <c r="F61" s="51"/>
      <c r="G61" s="51"/>
      <c r="H61" s="51"/>
      <c r="I61" s="51"/>
      <c r="J61" s="51"/>
      <c r="K61" s="51"/>
      <c r="L61" s="34" t="s">
        <v>21</v>
      </c>
      <c r="M61" s="34" t="s">
        <v>28</v>
      </c>
      <c r="N61" s="55">
        <f>N114</f>
        <v>0</v>
      </c>
      <c r="O61" s="55">
        <f>O114</f>
        <v>0</v>
      </c>
      <c r="P61" s="55">
        <f>P114</f>
        <v>0</v>
      </c>
      <c r="Q61" s="55"/>
      <c r="R61" s="55"/>
      <c r="S61" s="55"/>
      <c r="T61" s="39"/>
    </row>
    <row r="62" spans="1:20">
      <c r="A62" s="54"/>
      <c r="B62" s="59"/>
      <c r="C62" s="50"/>
      <c r="D62" s="51"/>
      <c r="E62" s="51"/>
      <c r="F62" s="51"/>
      <c r="G62" s="51"/>
      <c r="H62" s="51"/>
      <c r="I62" s="51"/>
      <c r="J62" s="51"/>
      <c r="K62" s="51"/>
      <c r="L62" s="34" t="s">
        <v>21</v>
      </c>
      <c r="M62" s="34" t="s">
        <v>29</v>
      </c>
      <c r="N62" s="55">
        <f t="shared" ref="N62:S62" si="73">N94+N115+N108+N144+N155+N157+N168+N182+N189+N105</f>
        <v>270</v>
      </c>
      <c r="O62" s="55">
        <f t="shared" si="73"/>
        <v>173.1</v>
      </c>
      <c r="P62" s="55">
        <f t="shared" si="73"/>
        <v>103.4</v>
      </c>
      <c r="Q62" s="55">
        <f t="shared" si="73"/>
        <v>0</v>
      </c>
      <c r="R62" s="55">
        <f t="shared" si="73"/>
        <v>0</v>
      </c>
      <c r="S62" s="55">
        <f t="shared" si="73"/>
        <v>0</v>
      </c>
      <c r="T62" s="39"/>
    </row>
    <row r="63" spans="1:20">
      <c r="A63" s="54"/>
      <c r="B63" s="59"/>
      <c r="C63" s="50"/>
      <c r="D63" s="51"/>
      <c r="E63" s="51"/>
      <c r="F63" s="51"/>
      <c r="G63" s="51"/>
      <c r="H63" s="51"/>
      <c r="I63" s="51"/>
      <c r="J63" s="51"/>
      <c r="K63" s="51"/>
      <c r="L63" s="34" t="s">
        <v>22</v>
      </c>
      <c r="M63" s="34" t="s">
        <v>24</v>
      </c>
      <c r="N63" s="55">
        <v>0</v>
      </c>
      <c r="O63" s="55">
        <v>0</v>
      </c>
      <c r="P63" s="55">
        <v>0</v>
      </c>
      <c r="Q63" s="55">
        <v>0</v>
      </c>
      <c r="R63" s="55">
        <v>0</v>
      </c>
      <c r="S63" s="55">
        <v>0</v>
      </c>
      <c r="T63" s="39"/>
    </row>
    <row r="64" spans="1:20">
      <c r="A64" s="54"/>
      <c r="B64" s="59"/>
      <c r="C64" s="50"/>
      <c r="D64" s="51"/>
      <c r="E64" s="51"/>
      <c r="F64" s="51"/>
      <c r="G64" s="51"/>
      <c r="H64" s="51"/>
      <c r="I64" s="51"/>
      <c r="J64" s="51"/>
      <c r="K64" s="51"/>
      <c r="L64" s="34" t="s">
        <v>23</v>
      </c>
      <c r="M64" s="34" t="s">
        <v>30</v>
      </c>
      <c r="N64" s="52">
        <f t="shared" ref="N64" si="74">N116+N174+N179+N171</f>
        <v>3709.8</v>
      </c>
      <c r="O64" s="55">
        <f t="shared" ref="O64:S64" si="75">O116+O174+O179+O171</f>
        <v>3709.7</v>
      </c>
      <c r="P64" s="52">
        <f t="shared" si="75"/>
        <v>16588.599999999999</v>
      </c>
      <c r="Q64" s="55">
        <f t="shared" si="75"/>
        <v>55387.4</v>
      </c>
      <c r="R64" s="55">
        <f t="shared" si="75"/>
        <v>55110.8</v>
      </c>
      <c r="S64" s="55">
        <f t="shared" si="75"/>
        <v>54632.6</v>
      </c>
      <c r="T64" s="39"/>
    </row>
    <row r="65" spans="1:20">
      <c r="A65" s="54"/>
      <c r="B65" s="59"/>
      <c r="C65" s="50"/>
      <c r="D65" s="51"/>
      <c r="E65" s="51"/>
      <c r="F65" s="51"/>
      <c r="G65" s="51"/>
      <c r="H65" s="51"/>
      <c r="I65" s="51"/>
      <c r="J65" s="51"/>
      <c r="K65" s="51"/>
      <c r="L65" s="34" t="s">
        <v>23</v>
      </c>
      <c r="M65" s="34" t="s">
        <v>31</v>
      </c>
      <c r="N65" s="55">
        <f t="shared" ref="N65" si="76">N175+N117+N172+N180+N133</f>
        <v>19075</v>
      </c>
      <c r="O65" s="55">
        <f t="shared" ref="O65:S65" si="77">O175+O117+O172+O180+O133</f>
        <v>18833.899999999998</v>
      </c>
      <c r="P65" s="55">
        <f t="shared" si="77"/>
        <v>35353.9</v>
      </c>
      <c r="Q65" s="55">
        <f t="shared" si="77"/>
        <v>31517.4</v>
      </c>
      <c r="R65" s="55">
        <f t="shared" si="77"/>
        <v>30744.9</v>
      </c>
      <c r="S65" s="55">
        <f t="shared" si="77"/>
        <v>30745.299999999996</v>
      </c>
      <c r="T65" s="39"/>
    </row>
    <row r="66" spans="1:20">
      <c r="A66" s="54"/>
      <c r="B66" s="59"/>
      <c r="C66" s="50"/>
      <c r="D66" s="51"/>
      <c r="E66" s="51"/>
      <c r="F66" s="51"/>
      <c r="G66" s="51"/>
      <c r="H66" s="51"/>
      <c r="I66" s="51"/>
      <c r="J66" s="51"/>
      <c r="K66" s="51"/>
      <c r="L66" s="34" t="s">
        <v>23</v>
      </c>
      <c r="M66" s="34" t="s">
        <v>32</v>
      </c>
      <c r="N66" s="55">
        <f t="shared" ref="N66" si="78">N109+N130</f>
        <v>0</v>
      </c>
      <c r="O66" s="55">
        <f t="shared" ref="O66:S66" si="79">O109+O130</f>
        <v>0</v>
      </c>
      <c r="P66" s="55">
        <f t="shared" si="79"/>
        <v>0</v>
      </c>
      <c r="Q66" s="55">
        <f t="shared" si="79"/>
        <v>0</v>
      </c>
      <c r="R66" s="55">
        <f t="shared" si="79"/>
        <v>0</v>
      </c>
      <c r="S66" s="55">
        <f t="shared" si="79"/>
        <v>0</v>
      </c>
      <c r="T66" s="39"/>
    </row>
    <row r="67" spans="1:20">
      <c r="A67" s="151"/>
      <c r="B67" s="152"/>
      <c r="C67" s="50"/>
      <c r="D67" s="51"/>
      <c r="E67" s="51"/>
      <c r="F67" s="51"/>
      <c r="G67" s="51"/>
      <c r="H67" s="51"/>
      <c r="I67" s="51"/>
      <c r="J67" s="51"/>
      <c r="K67" s="51"/>
      <c r="L67" s="148" t="s">
        <v>24</v>
      </c>
      <c r="M67" s="148" t="s">
        <v>25</v>
      </c>
      <c r="N67" s="55">
        <f t="shared" ref="N67:S67" si="80">N162+N166+N95</f>
        <v>0</v>
      </c>
      <c r="O67" s="55">
        <f t="shared" si="80"/>
        <v>0</v>
      </c>
      <c r="P67" s="55">
        <f t="shared" si="80"/>
        <v>0</v>
      </c>
      <c r="Q67" s="55">
        <f t="shared" si="80"/>
        <v>0</v>
      </c>
      <c r="R67" s="55">
        <f t="shared" si="80"/>
        <v>0</v>
      </c>
      <c r="S67" s="55">
        <f t="shared" si="80"/>
        <v>0</v>
      </c>
      <c r="T67" s="39"/>
    </row>
    <row r="68" spans="1:20">
      <c r="A68" s="54"/>
      <c r="B68" s="59"/>
      <c r="C68" s="50"/>
      <c r="D68" s="51"/>
      <c r="E68" s="51"/>
      <c r="F68" s="51"/>
      <c r="G68" s="51"/>
      <c r="H68" s="51"/>
      <c r="I68" s="51"/>
      <c r="J68" s="51"/>
      <c r="K68" s="51"/>
      <c r="L68" s="34" t="s">
        <v>24</v>
      </c>
      <c r="M68" s="34" t="s">
        <v>33</v>
      </c>
      <c r="N68" s="55">
        <f t="shared" ref="N68" si="81">N106</f>
        <v>0</v>
      </c>
      <c r="O68" s="55">
        <f t="shared" ref="O68:S68" si="82">O106</f>
        <v>0</v>
      </c>
      <c r="P68" s="55">
        <f t="shared" si="82"/>
        <v>0</v>
      </c>
      <c r="Q68" s="55">
        <f t="shared" si="82"/>
        <v>0</v>
      </c>
      <c r="R68" s="55">
        <f t="shared" si="82"/>
        <v>0</v>
      </c>
      <c r="S68" s="55">
        <f t="shared" si="82"/>
        <v>0</v>
      </c>
      <c r="T68" s="39"/>
    </row>
    <row r="69" spans="1:20">
      <c r="A69" s="54"/>
      <c r="B69" s="59"/>
      <c r="C69" s="50"/>
      <c r="D69" s="51"/>
      <c r="E69" s="51"/>
      <c r="F69" s="51"/>
      <c r="G69" s="51"/>
      <c r="H69" s="51"/>
      <c r="I69" s="51"/>
      <c r="J69" s="51"/>
      <c r="K69" s="51"/>
      <c r="L69" s="34" t="s">
        <v>24</v>
      </c>
      <c r="M69" s="34" t="s">
        <v>30</v>
      </c>
      <c r="N69" s="55">
        <f t="shared" ref="N69" si="83">N100+N119</f>
        <v>0</v>
      </c>
      <c r="O69" s="55">
        <f t="shared" ref="O69:S69" si="84">O100+O119</f>
        <v>0</v>
      </c>
      <c r="P69" s="55">
        <f t="shared" si="84"/>
        <v>0</v>
      </c>
      <c r="Q69" s="55">
        <f t="shared" si="84"/>
        <v>0</v>
      </c>
      <c r="R69" s="55">
        <f t="shared" si="84"/>
        <v>0</v>
      </c>
      <c r="S69" s="55">
        <f t="shared" si="84"/>
        <v>0</v>
      </c>
      <c r="T69" s="39"/>
    </row>
    <row r="70" spans="1:20">
      <c r="A70" s="54"/>
      <c r="B70" s="59"/>
      <c r="C70" s="50"/>
      <c r="D70" s="51"/>
      <c r="E70" s="51"/>
      <c r="F70" s="51"/>
      <c r="G70" s="51"/>
      <c r="H70" s="51"/>
      <c r="I70" s="51"/>
      <c r="J70" s="51"/>
      <c r="K70" s="51"/>
      <c r="L70" s="34" t="s">
        <v>24</v>
      </c>
      <c r="M70" s="34" t="s">
        <v>31</v>
      </c>
      <c r="N70" s="55">
        <v>0</v>
      </c>
      <c r="O70" s="55">
        <v>0</v>
      </c>
      <c r="P70" s="55">
        <v>0</v>
      </c>
      <c r="Q70" s="55">
        <v>0</v>
      </c>
      <c r="R70" s="55">
        <v>0</v>
      </c>
      <c r="S70" s="55">
        <v>0</v>
      </c>
      <c r="T70" s="39"/>
    </row>
    <row r="71" spans="1:20">
      <c r="A71" s="54"/>
      <c r="B71" s="59"/>
      <c r="C71" s="50"/>
      <c r="D71" s="51"/>
      <c r="E71" s="51"/>
      <c r="F71" s="51"/>
      <c r="G71" s="51"/>
      <c r="H71" s="51"/>
      <c r="I71" s="51"/>
      <c r="J71" s="51"/>
      <c r="K71" s="51"/>
      <c r="L71" s="34" t="s">
        <v>24</v>
      </c>
      <c r="M71" s="34" t="s">
        <v>34</v>
      </c>
      <c r="N71" s="55">
        <f t="shared" ref="N71:S71" si="85">N110+N165+N183+N96</f>
        <v>0</v>
      </c>
      <c r="O71" s="55">
        <f t="shared" si="85"/>
        <v>0</v>
      </c>
      <c r="P71" s="55">
        <f t="shared" si="85"/>
        <v>0</v>
      </c>
      <c r="Q71" s="55">
        <f t="shared" si="85"/>
        <v>0</v>
      </c>
      <c r="R71" s="55">
        <f t="shared" si="85"/>
        <v>0</v>
      </c>
      <c r="S71" s="55">
        <f t="shared" si="85"/>
        <v>0</v>
      </c>
      <c r="T71" s="39"/>
    </row>
    <row r="72" spans="1:20">
      <c r="A72" s="54"/>
      <c r="B72" s="59"/>
      <c r="C72" s="50"/>
      <c r="D72" s="51"/>
      <c r="E72" s="51"/>
      <c r="F72" s="51"/>
      <c r="G72" s="51"/>
      <c r="H72" s="51"/>
      <c r="I72" s="51"/>
      <c r="J72" s="51"/>
      <c r="K72" s="51"/>
      <c r="L72" s="34" t="s">
        <v>25</v>
      </c>
      <c r="M72" s="34" t="s">
        <v>21</v>
      </c>
      <c r="N72" s="55">
        <f t="shared" ref="N72" si="86">N102+N120</f>
        <v>0</v>
      </c>
      <c r="O72" s="55">
        <f t="shared" ref="O72:S72" si="87">O102+O120</f>
        <v>0</v>
      </c>
      <c r="P72" s="55">
        <f t="shared" si="87"/>
        <v>0</v>
      </c>
      <c r="Q72" s="55">
        <f t="shared" si="87"/>
        <v>0</v>
      </c>
      <c r="R72" s="55">
        <f t="shared" si="87"/>
        <v>0</v>
      </c>
      <c r="S72" s="55">
        <f t="shared" si="87"/>
        <v>0</v>
      </c>
      <c r="T72" s="39"/>
    </row>
    <row r="73" spans="1:20">
      <c r="A73" s="54"/>
      <c r="B73" s="59"/>
      <c r="C73" s="50"/>
      <c r="D73" s="51"/>
      <c r="E73" s="51"/>
      <c r="F73" s="51"/>
      <c r="G73" s="51"/>
      <c r="H73" s="51"/>
      <c r="I73" s="51"/>
      <c r="J73" s="51"/>
      <c r="K73" s="51"/>
      <c r="L73" s="34" t="s">
        <v>25</v>
      </c>
      <c r="M73" s="34" t="s">
        <v>22</v>
      </c>
      <c r="N73" s="55">
        <f t="shared" ref="N73" si="88">N97+N103+N121</f>
        <v>0</v>
      </c>
      <c r="O73" s="55">
        <f t="shared" ref="O73:S73" si="89">O97+O103+O121</f>
        <v>0</v>
      </c>
      <c r="P73" s="55">
        <f t="shared" si="89"/>
        <v>0</v>
      </c>
      <c r="Q73" s="55">
        <f t="shared" si="89"/>
        <v>0</v>
      </c>
      <c r="R73" s="55">
        <f t="shared" si="89"/>
        <v>0</v>
      </c>
      <c r="S73" s="55">
        <f t="shared" si="89"/>
        <v>0</v>
      </c>
      <c r="T73" s="39"/>
    </row>
    <row r="74" spans="1:20">
      <c r="A74" s="54"/>
      <c r="B74" s="59"/>
      <c r="C74" s="50"/>
      <c r="D74" s="51"/>
      <c r="E74" s="51"/>
      <c r="F74" s="51"/>
      <c r="G74" s="51"/>
      <c r="H74" s="51"/>
      <c r="I74" s="51"/>
      <c r="J74" s="51"/>
      <c r="K74" s="51"/>
      <c r="L74" s="34" t="s">
        <v>25</v>
      </c>
      <c r="M74" s="34" t="s">
        <v>23</v>
      </c>
      <c r="N74" s="55">
        <f t="shared" ref="N74" si="90">N158+N163+N122</f>
        <v>0</v>
      </c>
      <c r="O74" s="55">
        <f t="shared" ref="O74:S74" si="91">O158+O163+O122</f>
        <v>0</v>
      </c>
      <c r="P74" s="55">
        <f t="shared" si="91"/>
        <v>0</v>
      </c>
      <c r="Q74" s="55">
        <f t="shared" si="91"/>
        <v>0</v>
      </c>
      <c r="R74" s="55">
        <f t="shared" si="91"/>
        <v>0</v>
      </c>
      <c r="S74" s="55">
        <f t="shared" si="91"/>
        <v>0</v>
      </c>
      <c r="T74" s="39"/>
    </row>
    <row r="75" spans="1:20">
      <c r="A75" s="54"/>
      <c r="B75" s="59"/>
      <c r="C75" s="50"/>
      <c r="D75" s="51"/>
      <c r="E75" s="51"/>
      <c r="F75" s="51"/>
      <c r="G75" s="51"/>
      <c r="H75" s="51"/>
      <c r="I75" s="51"/>
      <c r="J75" s="51"/>
      <c r="K75" s="51"/>
      <c r="L75" s="34" t="s">
        <v>25</v>
      </c>
      <c r="M75" s="34" t="s">
        <v>25</v>
      </c>
      <c r="N75" s="55">
        <f t="shared" ref="N75" si="92">N164</f>
        <v>0</v>
      </c>
      <c r="O75" s="55">
        <f t="shared" ref="O75:S75" si="93">O164</f>
        <v>0</v>
      </c>
      <c r="P75" s="55">
        <f t="shared" si="93"/>
        <v>0</v>
      </c>
      <c r="Q75" s="55">
        <f t="shared" si="93"/>
        <v>0</v>
      </c>
      <c r="R75" s="55">
        <f t="shared" si="93"/>
        <v>0</v>
      </c>
      <c r="S75" s="55">
        <f t="shared" si="93"/>
        <v>0</v>
      </c>
      <c r="T75" s="39"/>
    </row>
    <row r="76" spans="1:20">
      <c r="A76" s="54"/>
      <c r="B76" s="59"/>
      <c r="C76" s="50"/>
      <c r="D76" s="51"/>
      <c r="E76" s="51"/>
      <c r="F76" s="51"/>
      <c r="G76" s="51"/>
      <c r="H76" s="51"/>
      <c r="I76" s="51"/>
      <c r="J76" s="51"/>
      <c r="K76" s="51"/>
      <c r="L76" s="34" t="s">
        <v>26</v>
      </c>
      <c r="M76" s="34" t="s">
        <v>22</v>
      </c>
      <c r="N76" s="55">
        <f t="shared" ref="N76" si="94">N123</f>
        <v>0</v>
      </c>
      <c r="O76" s="55">
        <f t="shared" ref="O76:S76" si="95">O123</f>
        <v>0</v>
      </c>
      <c r="P76" s="55">
        <f t="shared" si="95"/>
        <v>0</v>
      </c>
      <c r="Q76" s="55">
        <f t="shared" si="95"/>
        <v>0</v>
      </c>
      <c r="R76" s="55">
        <f t="shared" si="95"/>
        <v>0</v>
      </c>
      <c r="S76" s="55">
        <f t="shared" si="95"/>
        <v>0</v>
      </c>
      <c r="T76" s="39"/>
    </row>
    <row r="77" spans="1:20">
      <c r="A77" s="54"/>
      <c r="B77" s="59"/>
      <c r="C77" s="50"/>
      <c r="D77" s="51"/>
      <c r="E77" s="51"/>
      <c r="F77" s="51"/>
      <c r="G77" s="51"/>
      <c r="H77" s="51"/>
      <c r="I77" s="51"/>
      <c r="J77" s="51"/>
      <c r="K77" s="51"/>
      <c r="L77" s="34" t="s">
        <v>26</v>
      </c>
      <c r="M77" s="34" t="s">
        <v>23</v>
      </c>
      <c r="N77" s="55">
        <f>N135</f>
        <v>0</v>
      </c>
      <c r="O77" s="55">
        <f>O135</f>
        <v>0</v>
      </c>
      <c r="P77" s="55">
        <f>P135</f>
        <v>0</v>
      </c>
      <c r="Q77" s="55">
        <f t="shared" ref="Q77:Q78" si="96">Q135</f>
        <v>0</v>
      </c>
      <c r="R77" s="55">
        <f t="shared" ref="R77:R78" si="97">R135</f>
        <v>0</v>
      </c>
      <c r="S77" s="55">
        <f t="shared" ref="S77:S78" si="98">S135</f>
        <v>0</v>
      </c>
      <c r="T77" s="39"/>
    </row>
    <row r="78" spans="1:20">
      <c r="A78" s="54"/>
      <c r="B78" s="59"/>
      <c r="C78" s="50"/>
      <c r="D78" s="51"/>
      <c r="E78" s="51"/>
      <c r="F78" s="51"/>
      <c r="G78" s="51"/>
      <c r="H78" s="51"/>
      <c r="I78" s="51"/>
      <c r="J78" s="51"/>
      <c r="K78" s="51"/>
      <c r="L78" s="34" t="s">
        <v>26</v>
      </c>
      <c r="M78" s="34" t="s">
        <v>25</v>
      </c>
      <c r="N78" s="55"/>
      <c r="O78" s="55"/>
      <c r="P78" s="55"/>
      <c r="Q78" s="55">
        <f t="shared" si="96"/>
        <v>0</v>
      </c>
      <c r="R78" s="55">
        <f t="shared" si="97"/>
        <v>0</v>
      </c>
      <c r="S78" s="55">
        <f t="shared" si="98"/>
        <v>0</v>
      </c>
      <c r="T78" s="39"/>
    </row>
    <row r="79" spans="1:20">
      <c r="A79" s="54"/>
      <c r="B79" s="59"/>
      <c r="C79" s="50"/>
      <c r="D79" s="51"/>
      <c r="E79" s="51"/>
      <c r="F79" s="51"/>
      <c r="G79" s="51"/>
      <c r="H79" s="51"/>
      <c r="I79" s="51"/>
      <c r="J79" s="51"/>
      <c r="K79" s="51"/>
      <c r="L79" s="34" t="s">
        <v>27</v>
      </c>
      <c r="M79" s="34" t="s">
        <v>21</v>
      </c>
      <c r="N79" s="55">
        <f t="shared" ref="N79" si="99">N138</f>
        <v>0</v>
      </c>
      <c r="O79" s="55">
        <f t="shared" ref="O79:S79" si="100">O138</f>
        <v>0</v>
      </c>
      <c r="P79" s="55">
        <f t="shared" si="100"/>
        <v>0</v>
      </c>
      <c r="Q79" s="55">
        <f t="shared" si="100"/>
        <v>0</v>
      </c>
      <c r="R79" s="55">
        <f t="shared" si="100"/>
        <v>0</v>
      </c>
      <c r="S79" s="55">
        <f t="shared" si="100"/>
        <v>0</v>
      </c>
      <c r="T79" s="39"/>
    </row>
    <row r="80" spans="1:20">
      <c r="A80" s="54"/>
      <c r="B80" s="59"/>
      <c r="C80" s="50"/>
      <c r="D80" s="51"/>
      <c r="E80" s="51"/>
      <c r="F80" s="51"/>
      <c r="G80" s="51"/>
      <c r="H80" s="51"/>
      <c r="I80" s="51"/>
      <c r="J80" s="51"/>
      <c r="K80" s="51"/>
      <c r="L80" s="34" t="s">
        <v>27</v>
      </c>
      <c r="M80" s="34" t="s">
        <v>22</v>
      </c>
      <c r="N80" s="55">
        <f t="shared" ref="N80" si="101">N126+N139</f>
        <v>0</v>
      </c>
      <c r="O80" s="55">
        <f t="shared" ref="O80:S80" si="102">O126+O139</f>
        <v>0</v>
      </c>
      <c r="P80" s="55">
        <f t="shared" si="102"/>
        <v>0</v>
      </c>
      <c r="Q80" s="55">
        <f t="shared" si="102"/>
        <v>0</v>
      </c>
      <c r="R80" s="55">
        <f t="shared" si="102"/>
        <v>0</v>
      </c>
      <c r="S80" s="55">
        <f t="shared" si="102"/>
        <v>0</v>
      </c>
      <c r="T80" s="39"/>
    </row>
    <row r="81" spans="1:20">
      <c r="A81" s="54"/>
      <c r="B81" s="59"/>
      <c r="C81" s="50"/>
      <c r="D81" s="51"/>
      <c r="E81" s="51"/>
      <c r="F81" s="51"/>
      <c r="G81" s="51"/>
      <c r="H81" s="51"/>
      <c r="I81" s="51"/>
      <c r="J81" s="51"/>
      <c r="K81" s="51"/>
      <c r="L81" s="34" t="s">
        <v>27</v>
      </c>
      <c r="M81" s="34" t="s">
        <v>23</v>
      </c>
      <c r="N81" s="55">
        <f t="shared" ref="N81" si="103">N140</f>
        <v>0</v>
      </c>
      <c r="O81" s="55">
        <f t="shared" ref="O81:S81" si="104">O140</f>
        <v>0</v>
      </c>
      <c r="P81" s="55">
        <f t="shared" si="104"/>
        <v>0</v>
      </c>
      <c r="Q81" s="55">
        <f t="shared" si="104"/>
        <v>0</v>
      </c>
      <c r="R81" s="55">
        <f t="shared" si="104"/>
        <v>0</v>
      </c>
      <c r="S81" s="55">
        <f t="shared" si="104"/>
        <v>0</v>
      </c>
      <c r="T81" s="39"/>
    </row>
    <row r="82" spans="1:20">
      <c r="A82" s="54"/>
      <c r="B82" s="59"/>
      <c r="C82" s="50"/>
      <c r="D82" s="51"/>
      <c r="E82" s="51"/>
      <c r="F82" s="51"/>
      <c r="G82" s="51"/>
      <c r="H82" s="51"/>
      <c r="I82" s="51"/>
      <c r="J82" s="51"/>
      <c r="K82" s="51"/>
      <c r="L82" s="34" t="s">
        <v>27</v>
      </c>
      <c r="M82" s="34" t="s">
        <v>27</v>
      </c>
      <c r="N82" s="55">
        <f t="shared" ref="N82" si="105">N127+N141+N184+N190</f>
        <v>0</v>
      </c>
      <c r="O82" s="55">
        <f t="shared" ref="O82:S82" si="106">O127+O141+O184+O190</f>
        <v>0</v>
      </c>
      <c r="P82" s="55">
        <f t="shared" si="106"/>
        <v>0</v>
      </c>
      <c r="Q82" s="55">
        <f t="shared" si="106"/>
        <v>0</v>
      </c>
      <c r="R82" s="55">
        <f t="shared" si="106"/>
        <v>0</v>
      </c>
      <c r="S82" s="55">
        <f t="shared" si="106"/>
        <v>0</v>
      </c>
      <c r="T82" s="39"/>
    </row>
    <row r="83" spans="1:20">
      <c r="A83" s="54"/>
      <c r="B83" s="59"/>
      <c r="C83" s="50"/>
      <c r="D83" s="51"/>
      <c r="E83" s="51"/>
      <c r="F83" s="51"/>
      <c r="G83" s="51"/>
      <c r="H83" s="51"/>
      <c r="I83" s="51"/>
      <c r="J83" s="51"/>
      <c r="K83" s="51"/>
      <c r="L83" s="34" t="s">
        <v>27</v>
      </c>
      <c r="M83" s="34" t="s">
        <v>30</v>
      </c>
      <c r="N83" s="55">
        <f t="shared" ref="N83" si="107">N111+N142+N191</f>
        <v>0</v>
      </c>
      <c r="O83" s="55">
        <f t="shared" ref="O83:S83" si="108">O111+O142+O191</f>
        <v>0</v>
      </c>
      <c r="P83" s="55">
        <f t="shared" si="108"/>
        <v>0</v>
      </c>
      <c r="Q83" s="55">
        <f t="shared" si="108"/>
        <v>0</v>
      </c>
      <c r="R83" s="55">
        <f t="shared" si="108"/>
        <v>0</v>
      </c>
      <c r="S83" s="55">
        <f t="shared" si="108"/>
        <v>0</v>
      </c>
      <c r="T83" s="39"/>
    </row>
    <row r="84" spans="1:20">
      <c r="A84" s="54"/>
      <c r="B84" s="59"/>
      <c r="C84" s="50"/>
      <c r="D84" s="51"/>
      <c r="E84" s="51"/>
      <c r="F84" s="51"/>
      <c r="G84" s="51"/>
      <c r="H84" s="51"/>
      <c r="I84" s="51"/>
      <c r="J84" s="51"/>
      <c r="K84" s="51"/>
      <c r="L84" s="34" t="s">
        <v>33</v>
      </c>
      <c r="M84" s="34" t="s">
        <v>21</v>
      </c>
      <c r="N84" s="55">
        <f t="shared" ref="N84" si="109">N128+N145+N146+N185+N192</f>
        <v>0</v>
      </c>
      <c r="O84" s="55">
        <f t="shared" ref="O84:S84" si="110">O128+O145+O146+O185+O192</f>
        <v>0</v>
      </c>
      <c r="P84" s="55">
        <f t="shared" si="110"/>
        <v>0</v>
      </c>
      <c r="Q84" s="55">
        <f t="shared" si="110"/>
        <v>0</v>
      </c>
      <c r="R84" s="55">
        <f t="shared" si="110"/>
        <v>0</v>
      </c>
      <c r="S84" s="55">
        <f t="shared" si="110"/>
        <v>0</v>
      </c>
      <c r="T84" s="39"/>
    </row>
    <row r="85" spans="1:20">
      <c r="A85" s="54"/>
      <c r="B85" s="59"/>
      <c r="C85" s="50"/>
      <c r="D85" s="51"/>
      <c r="E85" s="51"/>
      <c r="F85" s="51"/>
      <c r="G85" s="51"/>
      <c r="H85" s="51"/>
      <c r="I85" s="51"/>
      <c r="J85" s="51"/>
      <c r="K85" s="51"/>
      <c r="L85" s="34" t="s">
        <v>33</v>
      </c>
      <c r="M85" s="34" t="s">
        <v>24</v>
      </c>
      <c r="N85" s="55">
        <f t="shared" ref="N85" si="111">N186</f>
        <v>0</v>
      </c>
      <c r="O85" s="55">
        <f t="shared" ref="O85:S85" si="112">O186</f>
        <v>0</v>
      </c>
      <c r="P85" s="55">
        <f t="shared" si="112"/>
        <v>0</v>
      </c>
      <c r="Q85" s="55">
        <f t="shared" si="112"/>
        <v>0</v>
      </c>
      <c r="R85" s="55">
        <f t="shared" si="112"/>
        <v>0</v>
      </c>
      <c r="S85" s="55">
        <f t="shared" si="112"/>
        <v>0</v>
      </c>
      <c r="T85" s="39"/>
    </row>
    <row r="86" spans="1:20">
      <c r="A86" s="54"/>
      <c r="B86" s="59"/>
      <c r="C86" s="50"/>
      <c r="D86" s="51"/>
      <c r="E86" s="51"/>
      <c r="F86" s="51"/>
      <c r="G86" s="51"/>
      <c r="H86" s="51"/>
      <c r="I86" s="51"/>
      <c r="J86" s="51"/>
      <c r="K86" s="51"/>
      <c r="L86" s="34" t="s">
        <v>31</v>
      </c>
      <c r="M86" s="34" t="s">
        <v>23</v>
      </c>
      <c r="N86" s="55">
        <f t="shared" ref="N86" si="113">N159</f>
        <v>0</v>
      </c>
      <c r="O86" s="55">
        <f t="shared" ref="O86:S86" si="114">O159</f>
        <v>0</v>
      </c>
      <c r="P86" s="55">
        <f t="shared" si="114"/>
        <v>0</v>
      </c>
      <c r="Q86" s="55">
        <f t="shared" si="114"/>
        <v>0</v>
      </c>
      <c r="R86" s="55">
        <f t="shared" si="114"/>
        <v>0</v>
      </c>
      <c r="S86" s="55">
        <f t="shared" si="114"/>
        <v>0</v>
      </c>
      <c r="T86" s="39"/>
    </row>
    <row r="87" spans="1:20">
      <c r="A87" s="54"/>
      <c r="B87" s="59"/>
      <c r="C87" s="50"/>
      <c r="D87" s="51"/>
      <c r="E87" s="51"/>
      <c r="F87" s="51"/>
      <c r="G87" s="51"/>
      <c r="H87" s="51"/>
      <c r="I87" s="51"/>
      <c r="J87" s="51"/>
      <c r="K87" s="51"/>
      <c r="L87" s="34" t="s">
        <v>28</v>
      </c>
      <c r="M87" s="34" t="s">
        <v>21</v>
      </c>
      <c r="N87" s="56">
        <f t="shared" ref="N87" si="115">N150</f>
        <v>0</v>
      </c>
      <c r="O87" s="56">
        <f t="shared" ref="O87:S87" si="116">O150</f>
        <v>0</v>
      </c>
      <c r="P87" s="56">
        <f t="shared" si="116"/>
        <v>0</v>
      </c>
      <c r="Q87" s="55">
        <f t="shared" si="116"/>
        <v>0</v>
      </c>
      <c r="R87" s="55">
        <f t="shared" si="116"/>
        <v>0</v>
      </c>
      <c r="S87" s="55">
        <f t="shared" si="116"/>
        <v>0</v>
      </c>
      <c r="T87" s="39"/>
    </row>
    <row r="88" spans="1:20">
      <c r="A88" s="54"/>
      <c r="B88" s="59"/>
      <c r="C88" s="50"/>
      <c r="D88" s="51"/>
      <c r="E88" s="51"/>
      <c r="F88" s="51"/>
      <c r="G88" s="51"/>
      <c r="H88" s="51"/>
      <c r="I88" s="51"/>
      <c r="J88" s="51"/>
      <c r="K88" s="51"/>
      <c r="L88" s="34" t="s">
        <v>28</v>
      </c>
      <c r="M88" s="34" t="s">
        <v>22</v>
      </c>
      <c r="N88" s="55">
        <f t="shared" ref="N88" si="117">N151+N187</f>
        <v>0</v>
      </c>
      <c r="O88" s="55">
        <f t="shared" ref="O88:S88" si="118">O151+O187</f>
        <v>0</v>
      </c>
      <c r="P88" s="55">
        <f t="shared" si="118"/>
        <v>0</v>
      </c>
      <c r="Q88" s="55">
        <f t="shared" si="118"/>
        <v>0</v>
      </c>
      <c r="R88" s="55">
        <f t="shared" si="118"/>
        <v>0</v>
      </c>
      <c r="S88" s="55">
        <f t="shared" si="118"/>
        <v>0</v>
      </c>
      <c r="T88" s="39"/>
    </row>
    <row r="89" spans="1:20">
      <c r="A89" s="54"/>
      <c r="B89" s="59"/>
      <c r="C89" s="50"/>
      <c r="D89" s="51"/>
      <c r="E89" s="51"/>
      <c r="F89" s="51"/>
      <c r="G89" s="51"/>
      <c r="H89" s="51"/>
      <c r="I89" s="51"/>
      <c r="J89" s="51"/>
      <c r="K89" s="51"/>
      <c r="L89" s="34" t="s">
        <v>28</v>
      </c>
      <c r="M89" s="34" t="s">
        <v>23</v>
      </c>
      <c r="N89" s="55">
        <f t="shared" ref="N89" si="119">N152</f>
        <v>0</v>
      </c>
      <c r="O89" s="55">
        <f t="shared" ref="O89:S89" si="120">O152</f>
        <v>0</v>
      </c>
      <c r="P89" s="55">
        <f t="shared" si="120"/>
        <v>0</v>
      </c>
      <c r="Q89" s="55">
        <f t="shared" si="120"/>
        <v>0</v>
      </c>
      <c r="R89" s="55">
        <f t="shared" si="120"/>
        <v>0</v>
      </c>
      <c r="S89" s="55">
        <f t="shared" si="120"/>
        <v>0</v>
      </c>
      <c r="T89" s="39"/>
    </row>
    <row r="90" spans="1:20">
      <c r="A90" s="54" t="s">
        <v>36</v>
      </c>
      <c r="B90" s="59"/>
      <c r="C90" s="50"/>
      <c r="D90" s="51"/>
      <c r="E90" s="51"/>
      <c r="F90" s="51"/>
      <c r="G90" s="51"/>
      <c r="H90" s="51"/>
      <c r="I90" s="51"/>
      <c r="J90" s="51"/>
      <c r="K90" s="51"/>
      <c r="L90" s="51"/>
      <c r="M90" s="51"/>
      <c r="N90" s="62"/>
      <c r="O90" s="61"/>
      <c r="P90" s="62"/>
      <c r="Q90" s="62"/>
      <c r="R90" s="62"/>
      <c r="S90" s="62"/>
      <c r="T90" s="39"/>
    </row>
    <row r="91" spans="1:20" ht="67.5">
      <c r="A91" s="54" t="s">
        <v>366</v>
      </c>
      <c r="B91" s="45">
        <v>2002</v>
      </c>
      <c r="C91" s="50"/>
      <c r="D91" s="51"/>
      <c r="E91" s="51"/>
      <c r="F91" s="51"/>
      <c r="G91" s="51"/>
      <c r="H91" s="51"/>
      <c r="I91" s="51"/>
      <c r="J91" s="51"/>
      <c r="K91" s="51"/>
      <c r="L91" s="51"/>
      <c r="M91" s="51"/>
      <c r="N91" s="197">
        <v>0</v>
      </c>
      <c r="O91" s="48">
        <v>0</v>
      </c>
      <c r="P91" s="48">
        <v>0</v>
      </c>
      <c r="Q91" s="136">
        <v>0</v>
      </c>
      <c r="R91" s="136">
        <v>0</v>
      </c>
      <c r="S91" s="136">
        <v>0</v>
      </c>
      <c r="T91" s="39"/>
    </row>
    <row r="92" spans="1:20" ht="22.5">
      <c r="A92" s="54" t="s">
        <v>367</v>
      </c>
      <c r="B92" s="45">
        <v>2003</v>
      </c>
      <c r="C92" s="50"/>
      <c r="D92" s="51"/>
      <c r="E92" s="51"/>
      <c r="F92" s="51"/>
      <c r="G92" s="51"/>
      <c r="H92" s="51"/>
      <c r="I92" s="51"/>
      <c r="J92" s="51"/>
      <c r="K92" s="51"/>
      <c r="L92" s="51"/>
      <c r="M92" s="51"/>
      <c r="N92" s="197">
        <v>0</v>
      </c>
      <c r="O92" s="48">
        <v>0</v>
      </c>
      <c r="P92" s="48">
        <v>0</v>
      </c>
      <c r="Q92" s="136">
        <v>0</v>
      </c>
      <c r="R92" s="136">
        <v>0</v>
      </c>
      <c r="S92" s="136">
        <v>0</v>
      </c>
      <c r="T92" s="39"/>
    </row>
    <row r="93" spans="1:20" ht="33.75">
      <c r="A93" s="54" t="s">
        <v>368</v>
      </c>
      <c r="B93" s="45">
        <v>2004</v>
      </c>
      <c r="C93" s="50"/>
      <c r="D93" s="51"/>
      <c r="E93" s="51"/>
      <c r="F93" s="51"/>
      <c r="G93" s="51"/>
      <c r="H93" s="51"/>
      <c r="I93" s="51"/>
      <c r="J93" s="51"/>
      <c r="K93" s="51"/>
      <c r="L93" s="34"/>
      <c r="M93" s="34"/>
      <c r="N93" s="62">
        <f t="shared" ref="N93:S93" si="121">N94+N95+N96</f>
        <v>0</v>
      </c>
      <c r="O93" s="61">
        <f t="shared" si="121"/>
        <v>0</v>
      </c>
      <c r="P93" s="62">
        <f t="shared" si="121"/>
        <v>0</v>
      </c>
      <c r="Q93" s="62">
        <f t="shared" si="121"/>
        <v>0</v>
      </c>
      <c r="R93" s="62">
        <f t="shared" si="121"/>
        <v>0</v>
      </c>
      <c r="S93" s="62">
        <f t="shared" si="121"/>
        <v>0</v>
      </c>
      <c r="T93" s="39"/>
    </row>
    <row r="94" spans="1:20">
      <c r="A94" s="216"/>
      <c r="B94" s="215"/>
      <c r="C94" s="50"/>
      <c r="D94" s="51"/>
      <c r="E94" s="51"/>
      <c r="F94" s="51"/>
      <c r="G94" s="51"/>
      <c r="H94" s="51"/>
      <c r="I94" s="51"/>
      <c r="J94" s="51"/>
      <c r="K94" s="51"/>
      <c r="L94" s="141" t="s">
        <v>21</v>
      </c>
      <c r="M94" s="141" t="s">
        <v>29</v>
      </c>
      <c r="N94" s="62"/>
      <c r="O94" s="61"/>
      <c r="P94" s="62"/>
      <c r="Q94" s="62"/>
      <c r="R94" s="62"/>
      <c r="S94" s="62"/>
      <c r="T94" s="39"/>
    </row>
    <row r="95" spans="1:20">
      <c r="A95" s="216"/>
      <c r="B95" s="215"/>
      <c r="C95" s="50"/>
      <c r="D95" s="51"/>
      <c r="E95" s="51"/>
      <c r="F95" s="51"/>
      <c r="G95" s="51"/>
      <c r="H95" s="51"/>
      <c r="I95" s="51"/>
      <c r="J95" s="51"/>
      <c r="K95" s="51"/>
      <c r="L95" s="141" t="s">
        <v>24</v>
      </c>
      <c r="M95" s="141" t="s">
        <v>25</v>
      </c>
      <c r="N95" s="62"/>
      <c r="O95" s="61"/>
      <c r="P95" s="62"/>
      <c r="Q95" s="62"/>
      <c r="R95" s="62"/>
      <c r="S95" s="62"/>
      <c r="T95" s="39"/>
    </row>
    <row r="96" spans="1:20">
      <c r="A96" s="216"/>
      <c r="B96" s="215"/>
      <c r="C96" s="50"/>
      <c r="D96" s="51"/>
      <c r="E96" s="51"/>
      <c r="F96" s="51"/>
      <c r="G96" s="51"/>
      <c r="H96" s="51"/>
      <c r="I96" s="51"/>
      <c r="J96" s="51"/>
      <c r="K96" s="51"/>
      <c r="L96" s="141" t="s">
        <v>24</v>
      </c>
      <c r="M96" s="141" t="s">
        <v>34</v>
      </c>
      <c r="N96" s="62"/>
      <c r="O96" s="61"/>
      <c r="P96" s="62"/>
      <c r="Q96" s="62"/>
      <c r="R96" s="62"/>
      <c r="S96" s="62"/>
      <c r="T96" s="39"/>
    </row>
    <row r="97" spans="1:20" ht="67.5" customHeight="1">
      <c r="A97" s="306" t="s">
        <v>369</v>
      </c>
      <c r="B97" s="311">
        <v>2005</v>
      </c>
      <c r="C97" s="50"/>
      <c r="D97" s="51"/>
      <c r="E97" s="51"/>
      <c r="F97" s="51"/>
      <c r="G97" s="51"/>
      <c r="H97" s="51"/>
      <c r="I97" s="51"/>
      <c r="J97" s="51"/>
      <c r="K97" s="51"/>
      <c r="L97" s="312" t="s">
        <v>25</v>
      </c>
      <c r="M97" s="312" t="s">
        <v>22</v>
      </c>
      <c r="N97" s="313"/>
      <c r="O97" s="314"/>
      <c r="P97" s="313"/>
      <c r="Q97" s="313"/>
      <c r="R97" s="313"/>
      <c r="S97" s="313"/>
      <c r="T97" s="39"/>
    </row>
    <row r="98" spans="1:20">
      <c r="A98" s="306"/>
      <c r="B98" s="311"/>
      <c r="C98" s="50"/>
      <c r="D98" s="51"/>
      <c r="E98" s="51"/>
      <c r="F98" s="51"/>
      <c r="G98" s="51"/>
      <c r="H98" s="51"/>
      <c r="I98" s="51"/>
      <c r="J98" s="51"/>
      <c r="K98" s="51"/>
      <c r="L98" s="312"/>
      <c r="M98" s="312"/>
      <c r="N98" s="313"/>
      <c r="O98" s="314"/>
      <c r="P98" s="313"/>
      <c r="Q98" s="313"/>
      <c r="R98" s="313"/>
      <c r="S98" s="313"/>
      <c r="T98" s="39"/>
    </row>
    <row r="99" spans="1:20" ht="65.25" customHeight="1">
      <c r="A99" s="49" t="s">
        <v>370</v>
      </c>
      <c r="B99" s="45">
        <v>2006</v>
      </c>
      <c r="C99" s="50"/>
      <c r="D99" s="51"/>
      <c r="E99" s="51"/>
      <c r="F99" s="51"/>
      <c r="G99" s="51"/>
      <c r="H99" s="51"/>
      <c r="I99" s="51"/>
      <c r="J99" s="51"/>
      <c r="K99" s="51"/>
      <c r="L99" s="34"/>
      <c r="M99" s="34"/>
      <c r="N99" s="62"/>
      <c r="O99" s="61"/>
      <c r="P99" s="62"/>
      <c r="Q99" s="62"/>
      <c r="R99" s="62"/>
      <c r="S99" s="62"/>
      <c r="T99" s="39"/>
    </row>
    <row r="100" spans="1:20" ht="175.5" customHeight="1">
      <c r="A100" s="54" t="s">
        <v>371</v>
      </c>
      <c r="B100" s="45">
        <v>2007</v>
      </c>
      <c r="C100" s="50"/>
      <c r="D100" s="51"/>
      <c r="E100" s="51"/>
      <c r="F100" s="51"/>
      <c r="G100" s="51"/>
      <c r="H100" s="51"/>
      <c r="I100" s="51"/>
      <c r="J100" s="51"/>
      <c r="K100" s="51"/>
      <c r="L100" s="34" t="s">
        <v>24</v>
      </c>
      <c r="M100" s="34" t="s">
        <v>30</v>
      </c>
      <c r="N100" s="62"/>
      <c r="O100" s="61"/>
      <c r="P100" s="62"/>
      <c r="Q100" s="62"/>
      <c r="R100" s="62"/>
      <c r="S100" s="62"/>
      <c r="T100" s="39"/>
    </row>
    <row r="101" spans="1:20" ht="135" customHeight="1">
      <c r="A101" s="276" t="s">
        <v>372</v>
      </c>
      <c r="B101" s="311">
        <v>2008</v>
      </c>
      <c r="C101" s="317"/>
      <c r="D101" s="315"/>
      <c r="E101" s="315"/>
      <c r="F101" s="315"/>
      <c r="G101" s="315"/>
      <c r="H101" s="315"/>
      <c r="I101" s="315"/>
      <c r="J101" s="315"/>
      <c r="K101" s="315"/>
      <c r="L101" s="51"/>
      <c r="M101" s="51"/>
      <c r="N101" s="55">
        <f t="shared" ref="N101" si="122">N102+N103</f>
        <v>0</v>
      </c>
      <c r="O101" s="55">
        <f t="shared" ref="O101:S101" si="123">O102+O103</f>
        <v>0</v>
      </c>
      <c r="P101" s="55">
        <f t="shared" si="123"/>
        <v>0</v>
      </c>
      <c r="Q101" s="55">
        <f t="shared" si="123"/>
        <v>0</v>
      </c>
      <c r="R101" s="55">
        <f t="shared" si="123"/>
        <v>0</v>
      </c>
      <c r="S101" s="55">
        <f t="shared" si="123"/>
        <v>0</v>
      </c>
      <c r="T101" s="39"/>
    </row>
    <row r="102" spans="1:20">
      <c r="A102" s="276"/>
      <c r="B102" s="311"/>
      <c r="C102" s="317"/>
      <c r="D102" s="315"/>
      <c r="E102" s="315"/>
      <c r="F102" s="315"/>
      <c r="G102" s="315"/>
      <c r="H102" s="315"/>
      <c r="I102" s="315"/>
      <c r="J102" s="315"/>
      <c r="K102" s="315"/>
      <c r="L102" s="34" t="s">
        <v>25</v>
      </c>
      <c r="M102" s="34" t="s">
        <v>21</v>
      </c>
      <c r="N102" s="62"/>
      <c r="O102" s="61"/>
      <c r="P102" s="62"/>
      <c r="Q102" s="62"/>
      <c r="R102" s="62"/>
      <c r="S102" s="62"/>
      <c r="T102" s="39"/>
    </row>
    <row r="103" spans="1:20">
      <c r="A103" s="276"/>
      <c r="B103" s="311"/>
      <c r="C103" s="317"/>
      <c r="D103" s="315"/>
      <c r="E103" s="315"/>
      <c r="F103" s="315"/>
      <c r="G103" s="315"/>
      <c r="H103" s="315"/>
      <c r="I103" s="315"/>
      <c r="J103" s="315"/>
      <c r="K103" s="315"/>
      <c r="L103" s="34" t="s">
        <v>25</v>
      </c>
      <c r="M103" s="34" t="s">
        <v>25</v>
      </c>
      <c r="N103" s="62"/>
      <c r="O103" s="61"/>
      <c r="P103" s="62"/>
      <c r="Q103" s="62"/>
      <c r="R103" s="62"/>
      <c r="S103" s="62"/>
      <c r="T103" s="39"/>
    </row>
    <row r="104" spans="1:20" ht="68.25" customHeight="1">
      <c r="A104" s="276" t="s">
        <v>373</v>
      </c>
      <c r="B104" s="311">
        <v>2009</v>
      </c>
      <c r="C104" s="317"/>
      <c r="D104" s="315"/>
      <c r="E104" s="315"/>
      <c r="F104" s="315"/>
      <c r="G104" s="315"/>
      <c r="H104" s="315"/>
      <c r="I104" s="315"/>
      <c r="J104" s="315"/>
      <c r="K104" s="315"/>
      <c r="L104" s="34"/>
      <c r="M104" s="34"/>
      <c r="N104" s="62">
        <f t="shared" ref="N104" si="124">N105+N106</f>
        <v>0</v>
      </c>
      <c r="O104" s="61">
        <f t="shared" ref="O104:S104" si="125">O105+O106</f>
        <v>0</v>
      </c>
      <c r="P104" s="62">
        <f t="shared" si="125"/>
        <v>0</v>
      </c>
      <c r="Q104" s="62">
        <f t="shared" si="125"/>
        <v>0</v>
      </c>
      <c r="R104" s="62">
        <f t="shared" si="125"/>
        <v>0</v>
      </c>
      <c r="S104" s="62">
        <f t="shared" si="125"/>
        <v>0</v>
      </c>
      <c r="T104" s="39"/>
    </row>
    <row r="105" spans="1:20" ht="21" customHeight="1">
      <c r="A105" s="276"/>
      <c r="B105" s="311"/>
      <c r="C105" s="317"/>
      <c r="D105" s="315"/>
      <c r="E105" s="315"/>
      <c r="F105" s="315"/>
      <c r="G105" s="315"/>
      <c r="H105" s="315"/>
      <c r="I105" s="315"/>
      <c r="J105" s="315"/>
      <c r="K105" s="315"/>
      <c r="L105" s="34" t="s">
        <v>21</v>
      </c>
      <c r="M105" s="34" t="s">
        <v>29</v>
      </c>
      <c r="N105" s="62"/>
      <c r="O105" s="61"/>
      <c r="P105" s="62"/>
      <c r="Q105" s="62"/>
      <c r="R105" s="62"/>
      <c r="S105" s="62"/>
      <c r="T105" s="39"/>
    </row>
    <row r="106" spans="1:20" ht="22.5" customHeight="1">
      <c r="A106" s="276"/>
      <c r="B106" s="311"/>
      <c r="C106" s="317"/>
      <c r="D106" s="315"/>
      <c r="E106" s="315"/>
      <c r="F106" s="315"/>
      <c r="G106" s="315"/>
      <c r="H106" s="315"/>
      <c r="I106" s="315"/>
      <c r="J106" s="315"/>
      <c r="K106" s="315"/>
      <c r="L106" s="34" t="s">
        <v>24</v>
      </c>
      <c r="M106" s="34" t="s">
        <v>33</v>
      </c>
      <c r="N106" s="62"/>
      <c r="O106" s="61"/>
      <c r="P106" s="62"/>
      <c r="Q106" s="62"/>
      <c r="R106" s="62"/>
      <c r="S106" s="62"/>
      <c r="T106" s="39"/>
    </row>
    <row r="107" spans="1:20" ht="174.75" customHeight="1">
      <c r="A107" s="318" t="s">
        <v>374</v>
      </c>
      <c r="B107" s="311">
        <v>2010</v>
      </c>
      <c r="C107" s="50"/>
      <c r="D107" s="51"/>
      <c r="E107" s="51"/>
      <c r="F107" s="51"/>
      <c r="G107" s="51"/>
      <c r="H107" s="51"/>
      <c r="I107" s="51"/>
      <c r="J107" s="51"/>
      <c r="K107" s="51"/>
      <c r="L107" s="51"/>
      <c r="M107" s="51"/>
      <c r="N107" s="55">
        <f t="shared" ref="N107" si="126">N108+N109+N110+N111</f>
        <v>0</v>
      </c>
      <c r="O107" s="55">
        <f t="shared" ref="O107:S107" si="127">O108+O109+O110+O111</f>
        <v>0</v>
      </c>
      <c r="P107" s="55">
        <f t="shared" si="127"/>
        <v>0</v>
      </c>
      <c r="Q107" s="55">
        <f t="shared" si="127"/>
        <v>0</v>
      </c>
      <c r="R107" s="55">
        <f t="shared" si="127"/>
        <v>0</v>
      </c>
      <c r="S107" s="55">
        <f t="shared" si="127"/>
        <v>0</v>
      </c>
      <c r="T107" s="39"/>
    </row>
    <row r="108" spans="1:20">
      <c r="A108" s="318"/>
      <c r="B108" s="311"/>
      <c r="C108" s="50"/>
      <c r="D108" s="51"/>
      <c r="E108" s="51"/>
      <c r="F108" s="51"/>
      <c r="G108" s="51"/>
      <c r="H108" s="51"/>
      <c r="I108" s="51"/>
      <c r="J108" s="51"/>
      <c r="K108" s="51"/>
      <c r="L108" s="34" t="s">
        <v>21</v>
      </c>
      <c r="M108" s="34" t="s">
        <v>29</v>
      </c>
      <c r="N108" s="62"/>
      <c r="O108" s="61"/>
      <c r="P108" s="62"/>
      <c r="Q108" s="62"/>
      <c r="R108" s="62"/>
      <c r="S108" s="62"/>
      <c r="T108" s="39"/>
    </row>
    <row r="109" spans="1:20">
      <c r="A109" s="318"/>
      <c r="B109" s="311"/>
      <c r="C109" s="50"/>
      <c r="D109" s="51"/>
      <c r="E109" s="51"/>
      <c r="F109" s="51"/>
      <c r="G109" s="51"/>
      <c r="H109" s="51"/>
      <c r="I109" s="51"/>
      <c r="J109" s="51"/>
      <c r="K109" s="51"/>
      <c r="L109" s="34" t="s">
        <v>23</v>
      </c>
      <c r="M109" s="34" t="s">
        <v>32</v>
      </c>
      <c r="N109" s="62"/>
      <c r="O109" s="61"/>
      <c r="P109" s="62"/>
      <c r="Q109" s="62"/>
      <c r="R109" s="62"/>
      <c r="S109" s="62"/>
      <c r="T109" s="39"/>
    </row>
    <row r="110" spans="1:20">
      <c r="A110" s="318"/>
      <c r="B110" s="311"/>
      <c r="C110" s="50"/>
      <c r="D110" s="51"/>
      <c r="E110" s="51"/>
      <c r="F110" s="51"/>
      <c r="G110" s="51"/>
      <c r="H110" s="51"/>
      <c r="I110" s="51"/>
      <c r="J110" s="51"/>
      <c r="K110" s="51"/>
      <c r="L110" s="34" t="s">
        <v>24</v>
      </c>
      <c r="M110" s="34" t="s">
        <v>34</v>
      </c>
      <c r="N110" s="62"/>
      <c r="O110" s="61"/>
      <c r="P110" s="62"/>
      <c r="Q110" s="62"/>
      <c r="R110" s="62"/>
      <c r="S110" s="62"/>
      <c r="T110" s="39"/>
    </row>
    <row r="111" spans="1:20">
      <c r="A111" s="318"/>
      <c r="B111" s="311"/>
      <c r="C111" s="50"/>
      <c r="D111" s="51"/>
      <c r="E111" s="51"/>
      <c r="F111" s="51"/>
      <c r="G111" s="51"/>
      <c r="H111" s="51"/>
      <c r="I111" s="51"/>
      <c r="J111" s="51"/>
      <c r="K111" s="51"/>
      <c r="L111" s="34" t="s">
        <v>27</v>
      </c>
      <c r="M111" s="34" t="s">
        <v>30</v>
      </c>
      <c r="N111" s="62"/>
      <c r="O111" s="61"/>
      <c r="P111" s="62"/>
      <c r="Q111" s="62"/>
      <c r="R111" s="62"/>
      <c r="S111" s="62"/>
      <c r="T111" s="39"/>
    </row>
    <row r="112" spans="1:20" ht="145.5" customHeight="1">
      <c r="A112" s="54" t="s">
        <v>375</v>
      </c>
      <c r="B112" s="45">
        <v>2011</v>
      </c>
      <c r="C112" s="50"/>
      <c r="D112" s="51"/>
      <c r="E112" s="51"/>
      <c r="F112" s="51"/>
      <c r="G112" s="51"/>
      <c r="H112" s="51"/>
      <c r="I112" s="51"/>
      <c r="J112" s="51"/>
      <c r="K112" s="51"/>
      <c r="L112" s="51"/>
      <c r="M112" s="51"/>
      <c r="N112" s="197">
        <v>0</v>
      </c>
      <c r="O112" s="48">
        <v>0</v>
      </c>
      <c r="P112" s="48">
        <v>0</v>
      </c>
      <c r="Q112" s="136">
        <v>0</v>
      </c>
      <c r="R112" s="136">
        <v>0</v>
      </c>
      <c r="S112" s="136">
        <v>0</v>
      </c>
      <c r="T112" s="39"/>
    </row>
    <row r="113" spans="1:20" ht="36.75" customHeight="1">
      <c r="A113" s="318" t="s">
        <v>376</v>
      </c>
      <c r="B113" s="319">
        <v>2012</v>
      </c>
      <c r="C113" s="317"/>
      <c r="D113" s="315"/>
      <c r="E113" s="315"/>
      <c r="F113" s="315"/>
      <c r="G113" s="315"/>
      <c r="H113" s="315"/>
      <c r="I113" s="315"/>
      <c r="J113" s="315"/>
      <c r="K113" s="315"/>
      <c r="L113" s="51"/>
      <c r="M113" s="51"/>
      <c r="N113" s="197">
        <f t="shared" ref="N113" si="128">SUM(N114:N128)</f>
        <v>6174.7</v>
      </c>
      <c r="O113" s="48">
        <f t="shared" ref="O113:S113" si="129">SUM(O114:O128)</f>
        <v>5857.8</v>
      </c>
      <c r="P113" s="48">
        <f t="shared" si="129"/>
        <v>5685.4999999999991</v>
      </c>
      <c r="Q113" s="136">
        <f t="shared" si="129"/>
        <v>17816.099999999999</v>
      </c>
      <c r="R113" s="136">
        <f t="shared" si="129"/>
        <v>17816.099999999999</v>
      </c>
      <c r="S113" s="136">
        <f t="shared" si="129"/>
        <v>17816.099999999999</v>
      </c>
      <c r="T113" s="39"/>
    </row>
    <row r="114" spans="1:20">
      <c r="A114" s="318"/>
      <c r="B114" s="319"/>
      <c r="C114" s="317"/>
      <c r="D114" s="315"/>
      <c r="E114" s="315"/>
      <c r="F114" s="315"/>
      <c r="G114" s="315"/>
      <c r="H114" s="315"/>
      <c r="I114" s="315"/>
      <c r="J114" s="315"/>
      <c r="K114" s="315"/>
      <c r="L114" s="34" t="s">
        <v>21</v>
      </c>
      <c r="M114" s="34" t="s">
        <v>28</v>
      </c>
      <c r="N114" s="67"/>
      <c r="O114" s="62"/>
      <c r="P114" s="67"/>
      <c r="Q114" s="62"/>
      <c r="R114" s="62"/>
      <c r="S114" s="62"/>
      <c r="T114" s="39"/>
    </row>
    <row r="115" spans="1:20">
      <c r="A115" s="318"/>
      <c r="B115" s="319"/>
      <c r="C115" s="317"/>
      <c r="D115" s="315"/>
      <c r="E115" s="315"/>
      <c r="F115" s="315"/>
      <c r="G115" s="315"/>
      <c r="H115" s="315"/>
      <c r="I115" s="315"/>
      <c r="J115" s="315"/>
      <c r="K115" s="315"/>
      <c r="L115" s="34" t="s">
        <v>21</v>
      </c>
      <c r="M115" s="34" t="s">
        <v>29</v>
      </c>
      <c r="N115" s="195">
        <v>270</v>
      </c>
      <c r="O115" s="62">
        <v>173.1</v>
      </c>
      <c r="P115" s="195">
        <v>103.4</v>
      </c>
      <c r="Q115" s="62"/>
      <c r="R115" s="62"/>
      <c r="S115" s="62"/>
      <c r="T115" s="39"/>
    </row>
    <row r="116" spans="1:20">
      <c r="A116" s="318"/>
      <c r="B116" s="319"/>
      <c r="C116" s="317"/>
      <c r="D116" s="315"/>
      <c r="E116" s="315"/>
      <c r="F116" s="315"/>
      <c r="G116" s="315"/>
      <c r="H116" s="315"/>
      <c r="I116" s="315"/>
      <c r="J116" s="315"/>
      <c r="K116" s="315"/>
      <c r="L116" s="34" t="s">
        <v>23</v>
      </c>
      <c r="M116" s="34" t="s">
        <v>30</v>
      </c>
      <c r="N116" s="62"/>
      <c r="O116" s="62"/>
      <c r="P116" s="62"/>
      <c r="Q116" s="62"/>
      <c r="R116" s="62"/>
      <c r="S116" s="62"/>
      <c r="T116" s="39"/>
    </row>
    <row r="117" spans="1:20">
      <c r="A117" s="318"/>
      <c r="B117" s="319"/>
      <c r="C117" s="317"/>
      <c r="D117" s="315"/>
      <c r="E117" s="315"/>
      <c r="F117" s="315"/>
      <c r="G117" s="315"/>
      <c r="H117" s="315"/>
      <c r="I117" s="315"/>
      <c r="J117" s="315"/>
      <c r="K117" s="315"/>
      <c r="L117" s="34" t="s">
        <v>23</v>
      </c>
      <c r="M117" s="34" t="s">
        <v>31</v>
      </c>
      <c r="N117" s="67">
        <f>290+3751.7+1643+220</f>
        <v>5904.7</v>
      </c>
      <c r="O117" s="62">
        <f>290+3751.7+1643</f>
        <v>5684.7</v>
      </c>
      <c r="P117" s="67">
        <f>260+4679.4+642.7</f>
        <v>5582.0999999999995</v>
      </c>
      <c r="Q117" s="62">
        <f>5615.3+12200.8</f>
        <v>17816.099999999999</v>
      </c>
      <c r="R117" s="62">
        <f>5615.3+12200.8</f>
        <v>17816.099999999999</v>
      </c>
      <c r="S117" s="62">
        <f>5615.3+12200.8</f>
        <v>17816.099999999999</v>
      </c>
      <c r="T117" s="39"/>
    </row>
    <row r="118" spans="1:20">
      <c r="A118" s="318"/>
      <c r="B118" s="319"/>
      <c r="C118" s="317"/>
      <c r="D118" s="315"/>
      <c r="E118" s="315"/>
      <c r="F118" s="315"/>
      <c r="G118" s="315"/>
      <c r="H118" s="315"/>
      <c r="I118" s="315"/>
      <c r="J118" s="315"/>
      <c r="K118" s="315"/>
      <c r="L118" s="34" t="s">
        <v>24</v>
      </c>
      <c r="M118" s="34" t="s">
        <v>33</v>
      </c>
      <c r="N118" s="62"/>
      <c r="O118" s="62"/>
      <c r="P118" s="62"/>
      <c r="Q118" s="62"/>
      <c r="R118" s="62"/>
      <c r="S118" s="62"/>
      <c r="T118" s="39"/>
    </row>
    <row r="119" spans="1:20">
      <c r="A119" s="318"/>
      <c r="B119" s="319"/>
      <c r="C119" s="317"/>
      <c r="D119" s="315"/>
      <c r="E119" s="315"/>
      <c r="F119" s="315"/>
      <c r="G119" s="315"/>
      <c r="H119" s="315"/>
      <c r="I119" s="315"/>
      <c r="J119" s="315"/>
      <c r="K119" s="315"/>
      <c r="L119" s="34" t="s">
        <v>24</v>
      </c>
      <c r="M119" s="34" t="s">
        <v>30</v>
      </c>
      <c r="N119" s="62"/>
      <c r="O119" s="63"/>
      <c r="P119" s="62"/>
      <c r="Q119" s="62"/>
      <c r="R119" s="62"/>
      <c r="S119" s="62"/>
      <c r="T119" s="39"/>
    </row>
    <row r="120" spans="1:20">
      <c r="A120" s="318"/>
      <c r="B120" s="319"/>
      <c r="C120" s="317"/>
      <c r="D120" s="315"/>
      <c r="E120" s="315"/>
      <c r="F120" s="315"/>
      <c r="G120" s="315"/>
      <c r="H120" s="315"/>
      <c r="I120" s="315"/>
      <c r="J120" s="315"/>
      <c r="K120" s="315"/>
      <c r="L120" s="34" t="s">
        <v>25</v>
      </c>
      <c r="M120" s="34" t="s">
        <v>21</v>
      </c>
      <c r="N120" s="62"/>
      <c r="O120" s="63"/>
      <c r="P120" s="62"/>
      <c r="Q120" s="62"/>
      <c r="R120" s="62"/>
      <c r="S120" s="62"/>
      <c r="T120" s="39"/>
    </row>
    <row r="121" spans="1:20">
      <c r="A121" s="318"/>
      <c r="B121" s="319"/>
      <c r="C121" s="317"/>
      <c r="D121" s="315"/>
      <c r="E121" s="315"/>
      <c r="F121" s="315"/>
      <c r="G121" s="315"/>
      <c r="H121" s="315"/>
      <c r="I121" s="315"/>
      <c r="J121" s="315"/>
      <c r="K121" s="315"/>
      <c r="L121" s="34" t="s">
        <v>25</v>
      </c>
      <c r="M121" s="34" t="s">
        <v>22</v>
      </c>
      <c r="N121" s="62"/>
      <c r="O121" s="63"/>
      <c r="P121" s="62"/>
      <c r="Q121" s="62"/>
      <c r="R121" s="62"/>
      <c r="S121" s="62"/>
      <c r="T121" s="39"/>
    </row>
    <row r="122" spans="1:20">
      <c r="A122" s="318"/>
      <c r="B122" s="319"/>
      <c r="C122" s="317"/>
      <c r="D122" s="315"/>
      <c r="E122" s="315"/>
      <c r="F122" s="315"/>
      <c r="G122" s="315"/>
      <c r="H122" s="315"/>
      <c r="I122" s="315"/>
      <c r="J122" s="315"/>
      <c r="K122" s="315"/>
      <c r="L122" s="34" t="s">
        <v>25</v>
      </c>
      <c r="M122" s="34" t="s">
        <v>23</v>
      </c>
      <c r="N122" s="62"/>
      <c r="O122" s="63"/>
      <c r="P122" s="62"/>
      <c r="Q122" s="62"/>
      <c r="R122" s="62"/>
      <c r="S122" s="62"/>
      <c r="T122" s="39"/>
    </row>
    <row r="123" spans="1:20">
      <c r="A123" s="318"/>
      <c r="B123" s="319"/>
      <c r="C123" s="317"/>
      <c r="D123" s="315"/>
      <c r="E123" s="315"/>
      <c r="F123" s="315"/>
      <c r="G123" s="315"/>
      <c r="H123" s="315"/>
      <c r="I123" s="315"/>
      <c r="J123" s="315"/>
      <c r="K123" s="315"/>
      <c r="L123" s="34" t="s">
        <v>26</v>
      </c>
      <c r="M123" s="34" t="s">
        <v>22</v>
      </c>
      <c r="N123" s="62"/>
      <c r="O123" s="63"/>
      <c r="P123" s="62"/>
      <c r="Q123" s="62"/>
      <c r="R123" s="62"/>
      <c r="S123" s="62"/>
      <c r="T123" s="39"/>
    </row>
    <row r="124" spans="1:20">
      <c r="A124" s="318"/>
      <c r="B124" s="319"/>
      <c r="C124" s="317"/>
      <c r="D124" s="315"/>
      <c r="E124" s="315"/>
      <c r="F124" s="315"/>
      <c r="G124" s="315"/>
      <c r="H124" s="315"/>
      <c r="I124" s="315"/>
      <c r="J124" s="315"/>
      <c r="K124" s="315"/>
      <c r="L124" s="34" t="s">
        <v>26</v>
      </c>
      <c r="M124" s="34" t="s">
        <v>23</v>
      </c>
      <c r="N124" s="62"/>
      <c r="O124" s="63"/>
      <c r="P124" s="62"/>
      <c r="Q124" s="62"/>
      <c r="R124" s="62"/>
      <c r="S124" s="62"/>
      <c r="T124" s="39"/>
    </row>
    <row r="125" spans="1:20">
      <c r="A125" s="318"/>
      <c r="B125" s="319"/>
      <c r="C125" s="317"/>
      <c r="D125" s="315"/>
      <c r="E125" s="315"/>
      <c r="F125" s="315"/>
      <c r="G125" s="315"/>
      <c r="H125" s="315"/>
      <c r="I125" s="315"/>
      <c r="J125" s="315"/>
      <c r="K125" s="315"/>
      <c r="L125" s="34" t="s">
        <v>26</v>
      </c>
      <c r="M125" s="34" t="s">
        <v>25</v>
      </c>
      <c r="N125" s="62"/>
      <c r="O125" s="63"/>
      <c r="P125" s="62"/>
      <c r="Q125" s="62"/>
      <c r="R125" s="62"/>
      <c r="S125" s="62"/>
      <c r="T125" s="39"/>
    </row>
    <row r="126" spans="1:20">
      <c r="A126" s="318"/>
      <c r="B126" s="319"/>
      <c r="C126" s="317"/>
      <c r="D126" s="315"/>
      <c r="E126" s="315"/>
      <c r="F126" s="315"/>
      <c r="G126" s="315"/>
      <c r="H126" s="315"/>
      <c r="I126" s="315"/>
      <c r="J126" s="315"/>
      <c r="K126" s="315"/>
      <c r="L126" s="34" t="s">
        <v>27</v>
      </c>
      <c r="M126" s="34" t="s">
        <v>22</v>
      </c>
      <c r="N126" s="62"/>
      <c r="O126" s="63"/>
      <c r="P126" s="62"/>
      <c r="Q126" s="62"/>
      <c r="R126" s="62"/>
      <c r="S126" s="62"/>
      <c r="T126" s="39"/>
    </row>
    <row r="127" spans="1:20">
      <c r="A127" s="318"/>
      <c r="B127" s="319"/>
      <c r="C127" s="317"/>
      <c r="D127" s="315"/>
      <c r="E127" s="315"/>
      <c r="F127" s="315"/>
      <c r="G127" s="315"/>
      <c r="H127" s="315"/>
      <c r="I127" s="315"/>
      <c r="J127" s="315"/>
      <c r="K127" s="315"/>
      <c r="L127" s="34" t="s">
        <v>27</v>
      </c>
      <c r="M127" s="34" t="s">
        <v>27</v>
      </c>
      <c r="N127" s="62"/>
      <c r="O127" s="63"/>
      <c r="P127" s="62"/>
      <c r="Q127" s="62"/>
      <c r="R127" s="62"/>
      <c r="S127" s="62"/>
      <c r="T127" s="39"/>
    </row>
    <row r="128" spans="1:20">
      <c r="A128" s="318"/>
      <c r="B128" s="319"/>
      <c r="C128" s="317"/>
      <c r="D128" s="315"/>
      <c r="E128" s="315"/>
      <c r="F128" s="315"/>
      <c r="G128" s="315"/>
      <c r="H128" s="315"/>
      <c r="I128" s="315"/>
      <c r="J128" s="315"/>
      <c r="K128" s="315"/>
      <c r="L128" s="34" t="s">
        <v>33</v>
      </c>
      <c r="M128" s="34" t="s">
        <v>21</v>
      </c>
      <c r="N128" s="62"/>
      <c r="O128" s="63"/>
      <c r="P128" s="62"/>
      <c r="Q128" s="62"/>
      <c r="R128" s="62"/>
      <c r="S128" s="62"/>
      <c r="T128" s="39"/>
    </row>
    <row r="129" spans="1:20" ht="33.75">
      <c r="A129" s="54" t="s">
        <v>377</v>
      </c>
      <c r="B129" s="45">
        <v>2013</v>
      </c>
      <c r="C129" s="50"/>
      <c r="D129" s="51"/>
      <c r="E129" s="51"/>
      <c r="F129" s="51"/>
      <c r="G129" s="51"/>
      <c r="H129" s="51"/>
      <c r="I129" s="51"/>
      <c r="J129" s="51"/>
      <c r="K129" s="51"/>
      <c r="L129" s="51"/>
      <c r="M129" s="51"/>
      <c r="N129" s="197">
        <f t="shared" ref="N129:S129" si="130">N130</f>
        <v>0</v>
      </c>
      <c r="O129" s="134">
        <f t="shared" si="130"/>
        <v>0</v>
      </c>
      <c r="P129" s="134">
        <f t="shared" si="130"/>
        <v>0</v>
      </c>
      <c r="Q129" s="136">
        <f t="shared" si="130"/>
        <v>0</v>
      </c>
      <c r="R129" s="136">
        <f t="shared" si="130"/>
        <v>0</v>
      </c>
      <c r="S129" s="136">
        <f t="shared" si="130"/>
        <v>0</v>
      </c>
      <c r="T129" s="39"/>
    </row>
    <row r="130" spans="1:20">
      <c r="A130" s="132"/>
      <c r="B130" s="131"/>
      <c r="C130" s="50"/>
      <c r="D130" s="51"/>
      <c r="E130" s="51"/>
      <c r="F130" s="51"/>
      <c r="G130" s="51"/>
      <c r="H130" s="51"/>
      <c r="I130" s="51"/>
      <c r="J130" s="51"/>
      <c r="K130" s="51"/>
      <c r="L130" s="133" t="s">
        <v>23</v>
      </c>
      <c r="M130" s="133" t="s">
        <v>32</v>
      </c>
      <c r="N130" s="197"/>
      <c r="O130" s="134"/>
      <c r="P130" s="134"/>
      <c r="Q130" s="136"/>
      <c r="R130" s="136"/>
      <c r="S130" s="136"/>
      <c r="T130" s="39"/>
    </row>
    <row r="131" spans="1:20" ht="56.25">
      <c r="A131" s="54" t="s">
        <v>378</v>
      </c>
      <c r="B131" s="45">
        <v>2014</v>
      </c>
      <c r="C131" s="50"/>
      <c r="D131" s="51"/>
      <c r="E131" s="51"/>
      <c r="F131" s="51"/>
      <c r="G131" s="51"/>
      <c r="H131" s="51"/>
      <c r="I131" s="51"/>
      <c r="J131" s="51"/>
      <c r="K131" s="51"/>
      <c r="L131" s="51"/>
      <c r="M131" s="51"/>
      <c r="N131" s="197">
        <v>0</v>
      </c>
      <c r="O131" s="48">
        <v>0</v>
      </c>
      <c r="P131" s="48">
        <v>0</v>
      </c>
      <c r="Q131" s="136">
        <v>0</v>
      </c>
      <c r="R131" s="136">
        <v>0</v>
      </c>
      <c r="S131" s="136">
        <v>0</v>
      </c>
      <c r="T131" s="39"/>
    </row>
    <row r="132" spans="1:20" ht="67.5">
      <c r="A132" s="54" t="s">
        <v>379</v>
      </c>
      <c r="B132" s="45">
        <v>2015</v>
      </c>
      <c r="C132" s="50"/>
      <c r="D132" s="51"/>
      <c r="E132" s="51"/>
      <c r="F132" s="51"/>
      <c r="G132" s="51"/>
      <c r="H132" s="51"/>
      <c r="I132" s="51"/>
      <c r="J132" s="51"/>
      <c r="K132" s="51"/>
      <c r="L132" s="51"/>
      <c r="M132" s="51"/>
      <c r="N132" s="197">
        <v>0</v>
      </c>
      <c r="O132" s="48">
        <v>0</v>
      </c>
      <c r="P132" s="48">
        <v>0</v>
      </c>
      <c r="Q132" s="136">
        <v>0</v>
      </c>
      <c r="R132" s="136">
        <v>0</v>
      </c>
      <c r="S132" s="136">
        <v>0</v>
      </c>
      <c r="T132" s="39"/>
    </row>
    <row r="133" spans="1:20" ht="22.5">
      <c r="A133" s="54" t="s">
        <v>380</v>
      </c>
      <c r="B133" s="45">
        <v>2016</v>
      </c>
      <c r="C133" s="50"/>
      <c r="D133" s="51"/>
      <c r="E133" s="51"/>
      <c r="F133" s="51"/>
      <c r="G133" s="51"/>
      <c r="H133" s="51"/>
      <c r="I133" s="51"/>
      <c r="J133" s="51"/>
      <c r="K133" s="51"/>
      <c r="L133" s="34" t="s">
        <v>23</v>
      </c>
      <c r="M133" s="34" t="s">
        <v>31</v>
      </c>
      <c r="N133" s="67"/>
      <c r="O133" s="62"/>
      <c r="P133" s="67"/>
      <c r="Q133" s="62"/>
      <c r="R133" s="62"/>
      <c r="S133" s="62"/>
      <c r="T133" s="39"/>
    </row>
    <row r="134" spans="1:20" ht="12.75" customHeight="1">
      <c r="A134" s="276" t="s">
        <v>381</v>
      </c>
      <c r="B134" s="311">
        <v>2017</v>
      </c>
      <c r="C134" s="317"/>
      <c r="D134" s="315"/>
      <c r="E134" s="315"/>
      <c r="F134" s="315"/>
      <c r="G134" s="315"/>
      <c r="H134" s="315"/>
      <c r="I134" s="315"/>
      <c r="J134" s="315"/>
      <c r="K134" s="315"/>
      <c r="L134" s="34"/>
      <c r="M134" s="34"/>
      <c r="N134" s="62">
        <f t="shared" ref="N134" si="131">N135+N136</f>
        <v>0</v>
      </c>
      <c r="O134" s="61">
        <f t="shared" ref="O134:S134" si="132">O135+O136</f>
        <v>0</v>
      </c>
      <c r="P134" s="62">
        <f t="shared" si="132"/>
        <v>0</v>
      </c>
      <c r="Q134" s="62">
        <f t="shared" si="132"/>
        <v>0</v>
      </c>
      <c r="R134" s="62">
        <f t="shared" si="132"/>
        <v>0</v>
      </c>
      <c r="S134" s="62">
        <f t="shared" si="132"/>
        <v>0</v>
      </c>
      <c r="T134" s="39"/>
    </row>
    <row r="135" spans="1:20" ht="42.75" customHeight="1">
      <c r="A135" s="276"/>
      <c r="B135" s="311"/>
      <c r="C135" s="317"/>
      <c r="D135" s="315"/>
      <c r="E135" s="315"/>
      <c r="F135" s="315"/>
      <c r="G135" s="315"/>
      <c r="H135" s="315"/>
      <c r="I135" s="315"/>
      <c r="J135" s="315"/>
      <c r="K135" s="315"/>
      <c r="L135" s="34" t="s">
        <v>26</v>
      </c>
      <c r="M135" s="34" t="s">
        <v>23</v>
      </c>
      <c r="N135" s="62"/>
      <c r="O135" s="61"/>
      <c r="P135" s="62"/>
      <c r="Q135" s="62"/>
      <c r="R135" s="62"/>
      <c r="S135" s="62"/>
      <c r="T135" s="39"/>
    </row>
    <row r="136" spans="1:20" ht="42.75" customHeight="1">
      <c r="A136" s="276"/>
      <c r="B136" s="311"/>
      <c r="C136" s="317"/>
      <c r="D136" s="315"/>
      <c r="E136" s="315"/>
      <c r="F136" s="315"/>
      <c r="G136" s="315"/>
      <c r="H136" s="315"/>
      <c r="I136" s="315"/>
      <c r="J136" s="315"/>
      <c r="K136" s="315"/>
      <c r="L136" s="34" t="s">
        <v>26</v>
      </c>
      <c r="M136" s="34" t="s">
        <v>25</v>
      </c>
      <c r="N136" s="62"/>
      <c r="O136" s="61"/>
      <c r="P136" s="62"/>
      <c r="Q136" s="62"/>
      <c r="R136" s="62"/>
      <c r="S136" s="62"/>
      <c r="T136" s="39"/>
    </row>
    <row r="137" spans="1:20" ht="225.75" customHeight="1">
      <c r="A137" s="320" t="s">
        <v>382</v>
      </c>
      <c r="B137" s="311">
        <v>2018</v>
      </c>
      <c r="C137" s="317"/>
      <c r="D137" s="315"/>
      <c r="E137" s="315"/>
      <c r="F137" s="315"/>
      <c r="G137" s="315"/>
      <c r="H137" s="315"/>
      <c r="I137" s="315"/>
      <c r="J137" s="315"/>
      <c r="K137" s="315"/>
      <c r="L137" s="51"/>
      <c r="M137" s="51"/>
      <c r="N137" s="55">
        <f t="shared" ref="N137" si="133">SUM(N138:N142)</f>
        <v>0</v>
      </c>
      <c r="O137" s="55">
        <f t="shared" ref="O137:S137" si="134">SUM(O138:O142)</f>
        <v>0</v>
      </c>
      <c r="P137" s="55">
        <f t="shared" si="134"/>
        <v>0</v>
      </c>
      <c r="Q137" s="55">
        <f t="shared" si="134"/>
        <v>0</v>
      </c>
      <c r="R137" s="55">
        <f t="shared" si="134"/>
        <v>0</v>
      </c>
      <c r="S137" s="55">
        <f t="shared" si="134"/>
        <v>0</v>
      </c>
      <c r="T137" s="39"/>
    </row>
    <row r="138" spans="1:20" ht="15" customHeight="1">
      <c r="A138" s="320"/>
      <c r="B138" s="311"/>
      <c r="C138" s="317"/>
      <c r="D138" s="315"/>
      <c r="E138" s="315"/>
      <c r="F138" s="315"/>
      <c r="G138" s="315"/>
      <c r="H138" s="315"/>
      <c r="I138" s="315"/>
      <c r="J138" s="315"/>
      <c r="K138" s="315"/>
      <c r="L138" s="34" t="s">
        <v>27</v>
      </c>
      <c r="M138" s="34" t="s">
        <v>21</v>
      </c>
      <c r="N138" s="62"/>
      <c r="O138" s="61"/>
      <c r="P138" s="62"/>
      <c r="Q138" s="62"/>
      <c r="R138" s="62"/>
      <c r="S138" s="62"/>
      <c r="T138" s="39"/>
    </row>
    <row r="139" spans="1:20" ht="15.75" customHeight="1">
      <c r="A139" s="320"/>
      <c r="B139" s="311"/>
      <c r="C139" s="317"/>
      <c r="D139" s="315"/>
      <c r="E139" s="315"/>
      <c r="F139" s="315"/>
      <c r="G139" s="315"/>
      <c r="H139" s="315"/>
      <c r="I139" s="315"/>
      <c r="J139" s="315"/>
      <c r="K139" s="315"/>
      <c r="L139" s="34" t="s">
        <v>27</v>
      </c>
      <c r="M139" s="34" t="s">
        <v>22</v>
      </c>
      <c r="N139" s="62"/>
      <c r="O139" s="61"/>
      <c r="P139" s="62"/>
      <c r="Q139" s="62"/>
      <c r="R139" s="62"/>
      <c r="S139" s="62"/>
      <c r="T139" s="39"/>
    </row>
    <row r="140" spans="1:20" ht="15" customHeight="1">
      <c r="A140" s="320"/>
      <c r="B140" s="311"/>
      <c r="C140" s="317"/>
      <c r="D140" s="315"/>
      <c r="E140" s="315"/>
      <c r="F140" s="315"/>
      <c r="G140" s="315"/>
      <c r="H140" s="315"/>
      <c r="I140" s="315"/>
      <c r="J140" s="315"/>
      <c r="K140" s="315"/>
      <c r="L140" s="34" t="s">
        <v>27</v>
      </c>
      <c r="M140" s="34" t="s">
        <v>23</v>
      </c>
      <c r="N140" s="62"/>
      <c r="O140" s="61"/>
      <c r="P140" s="62"/>
      <c r="Q140" s="62"/>
      <c r="R140" s="62"/>
      <c r="S140" s="62"/>
      <c r="T140" s="39"/>
    </row>
    <row r="141" spans="1:20" ht="15" customHeight="1">
      <c r="A141" s="320"/>
      <c r="B141" s="311"/>
      <c r="C141" s="317"/>
      <c r="D141" s="315"/>
      <c r="E141" s="315"/>
      <c r="F141" s="315"/>
      <c r="G141" s="315"/>
      <c r="H141" s="315"/>
      <c r="I141" s="315"/>
      <c r="J141" s="315"/>
      <c r="K141" s="315"/>
      <c r="L141" s="34" t="s">
        <v>27</v>
      </c>
      <c r="M141" s="34" t="s">
        <v>27</v>
      </c>
      <c r="N141" s="62"/>
      <c r="O141" s="61"/>
      <c r="P141" s="62"/>
      <c r="Q141" s="62"/>
      <c r="R141" s="62"/>
      <c r="S141" s="62"/>
      <c r="T141" s="39"/>
    </row>
    <row r="142" spans="1:20" ht="15" customHeight="1">
      <c r="A142" s="320"/>
      <c r="B142" s="311"/>
      <c r="C142" s="317"/>
      <c r="D142" s="315"/>
      <c r="E142" s="315"/>
      <c r="F142" s="315"/>
      <c r="G142" s="315"/>
      <c r="H142" s="315"/>
      <c r="I142" s="315"/>
      <c r="J142" s="315"/>
      <c r="K142" s="315"/>
      <c r="L142" s="34" t="s">
        <v>27</v>
      </c>
      <c r="M142" s="34" t="s">
        <v>30</v>
      </c>
      <c r="N142" s="62"/>
      <c r="O142" s="61"/>
      <c r="P142" s="62"/>
      <c r="Q142" s="62"/>
      <c r="R142" s="62"/>
      <c r="S142" s="62"/>
      <c r="T142" s="39"/>
    </row>
    <row r="143" spans="1:20" ht="78.75">
      <c r="A143" s="54" t="s">
        <v>383</v>
      </c>
      <c r="B143" s="45">
        <v>2019</v>
      </c>
      <c r="C143" s="50"/>
      <c r="D143" s="51"/>
      <c r="E143" s="51"/>
      <c r="F143" s="51"/>
      <c r="G143" s="51"/>
      <c r="H143" s="51"/>
      <c r="I143" s="51"/>
      <c r="J143" s="51"/>
      <c r="K143" s="51"/>
      <c r="L143" s="51"/>
      <c r="M143" s="51"/>
      <c r="N143" s="197">
        <v>0</v>
      </c>
      <c r="O143" s="48">
        <v>0</v>
      </c>
      <c r="P143" s="48">
        <v>0</v>
      </c>
      <c r="Q143" s="136">
        <v>0</v>
      </c>
      <c r="R143" s="136">
        <v>0</v>
      </c>
      <c r="S143" s="136">
        <v>0</v>
      </c>
      <c r="T143" s="39"/>
    </row>
    <row r="144" spans="1:20" ht="45">
      <c r="A144" s="54" t="s">
        <v>384</v>
      </c>
      <c r="B144" s="45">
        <v>2020</v>
      </c>
      <c r="C144" s="50"/>
      <c r="D144" s="51"/>
      <c r="E144" s="51"/>
      <c r="F144" s="51"/>
      <c r="G144" s="51"/>
      <c r="H144" s="51"/>
      <c r="I144" s="51"/>
      <c r="J144" s="51"/>
      <c r="K144" s="51"/>
      <c r="L144" s="34" t="s">
        <v>21</v>
      </c>
      <c r="M144" s="34" t="s">
        <v>29</v>
      </c>
      <c r="N144" s="197">
        <v>0</v>
      </c>
      <c r="O144" s="48">
        <v>0</v>
      </c>
      <c r="P144" s="48">
        <v>0</v>
      </c>
      <c r="Q144" s="136">
        <v>0</v>
      </c>
      <c r="R144" s="136">
        <v>0</v>
      </c>
      <c r="S144" s="136">
        <v>0</v>
      </c>
      <c r="T144" s="39"/>
    </row>
    <row r="145" spans="1:20" ht="45">
      <c r="A145" s="54" t="s">
        <v>385</v>
      </c>
      <c r="B145" s="45">
        <v>2021</v>
      </c>
      <c r="C145" s="50"/>
      <c r="D145" s="51"/>
      <c r="E145" s="51"/>
      <c r="F145" s="51"/>
      <c r="G145" s="51"/>
      <c r="H145" s="51"/>
      <c r="I145" s="51"/>
      <c r="J145" s="51"/>
      <c r="K145" s="51"/>
      <c r="L145" s="34" t="s">
        <v>33</v>
      </c>
      <c r="M145" s="34" t="s">
        <v>21</v>
      </c>
      <c r="N145" s="62"/>
      <c r="O145" s="61"/>
      <c r="P145" s="62"/>
      <c r="Q145" s="62"/>
      <c r="R145" s="62"/>
      <c r="S145" s="62"/>
      <c r="T145" s="39"/>
    </row>
    <row r="146" spans="1:20" ht="33.75">
      <c r="A146" s="54" t="s">
        <v>386</v>
      </c>
      <c r="B146" s="45">
        <v>2022</v>
      </c>
      <c r="C146" s="50"/>
      <c r="D146" s="51"/>
      <c r="E146" s="51"/>
      <c r="F146" s="51"/>
      <c r="G146" s="51"/>
      <c r="H146" s="51"/>
      <c r="I146" s="51"/>
      <c r="J146" s="51"/>
      <c r="K146" s="51"/>
      <c r="L146" s="34" t="s">
        <v>33</v>
      </c>
      <c r="M146" s="34" t="s">
        <v>21</v>
      </c>
      <c r="N146" s="197"/>
      <c r="O146" s="48"/>
      <c r="P146" s="48"/>
      <c r="Q146" s="136"/>
      <c r="R146" s="136"/>
      <c r="S146" s="136"/>
      <c r="T146" s="39"/>
    </row>
    <row r="147" spans="1:20" ht="61.5" customHeight="1">
      <c r="A147" s="54" t="s">
        <v>387</v>
      </c>
      <c r="B147" s="45">
        <v>2023</v>
      </c>
      <c r="C147" s="50"/>
      <c r="D147" s="51"/>
      <c r="E147" s="51"/>
      <c r="F147" s="51"/>
      <c r="G147" s="51"/>
      <c r="H147" s="51"/>
      <c r="I147" s="51"/>
      <c r="J147" s="51"/>
      <c r="K147" s="51"/>
      <c r="L147" s="51"/>
      <c r="M147" s="51"/>
      <c r="N147" s="197">
        <v>0</v>
      </c>
      <c r="O147" s="48">
        <v>0</v>
      </c>
      <c r="P147" s="48">
        <v>0</v>
      </c>
      <c r="Q147" s="136">
        <v>0</v>
      </c>
      <c r="R147" s="136">
        <v>0</v>
      </c>
      <c r="S147" s="136">
        <v>0</v>
      </c>
      <c r="T147" s="39"/>
    </row>
    <row r="148" spans="1:20" ht="92.25" customHeight="1">
      <c r="A148" s="54" t="s">
        <v>388</v>
      </c>
      <c r="B148" s="45">
        <v>2024</v>
      </c>
      <c r="C148" s="50"/>
      <c r="D148" s="51"/>
      <c r="E148" s="51"/>
      <c r="F148" s="51"/>
      <c r="G148" s="51"/>
      <c r="H148" s="51"/>
      <c r="I148" s="51"/>
      <c r="J148" s="51"/>
      <c r="K148" s="51"/>
      <c r="L148" s="51"/>
      <c r="M148" s="51"/>
      <c r="N148" s="197">
        <v>0</v>
      </c>
      <c r="O148" s="48">
        <v>0</v>
      </c>
      <c r="P148" s="48">
        <v>0</v>
      </c>
      <c r="Q148" s="136">
        <v>0</v>
      </c>
      <c r="R148" s="136">
        <v>0</v>
      </c>
      <c r="S148" s="136">
        <v>0</v>
      </c>
      <c r="T148" s="39"/>
    </row>
    <row r="149" spans="1:20" ht="78.75" customHeight="1">
      <c r="A149" s="318" t="s">
        <v>389</v>
      </c>
      <c r="B149" s="311">
        <v>2025</v>
      </c>
      <c r="C149" s="317"/>
      <c r="D149" s="315"/>
      <c r="E149" s="315"/>
      <c r="F149" s="315"/>
      <c r="G149" s="315"/>
      <c r="H149" s="315"/>
      <c r="I149" s="315"/>
      <c r="J149" s="315"/>
      <c r="K149" s="315"/>
      <c r="L149" s="51"/>
      <c r="M149" s="51"/>
      <c r="N149" s="55">
        <f>N150+N151+N152</f>
        <v>0</v>
      </c>
      <c r="O149" s="55">
        <f>O151+O152</f>
        <v>0</v>
      </c>
      <c r="P149" s="55">
        <f>P150+P151+P152</f>
        <v>0</v>
      </c>
      <c r="Q149" s="55">
        <f>Q150+Q151+Q152</f>
        <v>0</v>
      </c>
      <c r="R149" s="55">
        <f>R150+R151+R152</f>
        <v>0</v>
      </c>
      <c r="S149" s="55">
        <f>S150+S151+S152</f>
        <v>0</v>
      </c>
      <c r="T149" s="39"/>
    </row>
    <row r="150" spans="1:20" ht="12.75" customHeight="1">
      <c r="A150" s="318"/>
      <c r="B150" s="311"/>
      <c r="C150" s="317"/>
      <c r="D150" s="315"/>
      <c r="E150" s="315"/>
      <c r="F150" s="315"/>
      <c r="G150" s="315"/>
      <c r="H150" s="315"/>
      <c r="I150" s="315"/>
      <c r="J150" s="315"/>
      <c r="K150" s="315"/>
      <c r="L150" s="34" t="s">
        <v>28</v>
      </c>
      <c r="M150" s="34" t="s">
        <v>21</v>
      </c>
      <c r="N150" s="55"/>
      <c r="O150" s="55"/>
      <c r="P150" s="55"/>
      <c r="Q150" s="55"/>
      <c r="R150" s="55"/>
      <c r="S150" s="55"/>
      <c r="T150" s="39"/>
    </row>
    <row r="151" spans="1:20">
      <c r="A151" s="318"/>
      <c r="B151" s="311"/>
      <c r="C151" s="317"/>
      <c r="D151" s="315"/>
      <c r="E151" s="315"/>
      <c r="F151" s="315"/>
      <c r="G151" s="315"/>
      <c r="H151" s="315"/>
      <c r="I151" s="315"/>
      <c r="J151" s="315"/>
      <c r="K151" s="315"/>
      <c r="L151" s="34" t="s">
        <v>28</v>
      </c>
      <c r="M151" s="34" t="s">
        <v>22</v>
      </c>
      <c r="N151" s="62"/>
      <c r="O151" s="61"/>
      <c r="P151" s="62"/>
      <c r="Q151" s="62"/>
      <c r="R151" s="62"/>
      <c r="S151" s="62"/>
      <c r="T151" s="39"/>
    </row>
    <row r="152" spans="1:20">
      <c r="A152" s="318"/>
      <c r="B152" s="311"/>
      <c r="C152" s="317"/>
      <c r="D152" s="315"/>
      <c r="E152" s="315"/>
      <c r="F152" s="315"/>
      <c r="G152" s="315"/>
      <c r="H152" s="315"/>
      <c r="I152" s="315"/>
      <c r="J152" s="315"/>
      <c r="K152" s="315"/>
      <c r="L152" s="34" t="s">
        <v>28</v>
      </c>
      <c r="M152" s="34" t="s">
        <v>23</v>
      </c>
      <c r="N152" s="62"/>
      <c r="O152" s="61"/>
      <c r="P152" s="62"/>
      <c r="Q152" s="62"/>
      <c r="R152" s="62"/>
      <c r="S152" s="62"/>
      <c r="T152" s="39"/>
    </row>
    <row r="153" spans="1:20" ht="33.75" customHeight="1">
      <c r="A153" s="276" t="s">
        <v>390</v>
      </c>
      <c r="B153" s="330">
        <v>2026</v>
      </c>
      <c r="C153" s="317"/>
      <c r="D153" s="315"/>
      <c r="E153" s="315"/>
      <c r="F153" s="315"/>
      <c r="G153" s="315"/>
      <c r="H153" s="315"/>
      <c r="I153" s="315"/>
      <c r="J153" s="315"/>
      <c r="K153" s="315"/>
      <c r="L153" s="315"/>
      <c r="M153" s="315"/>
      <c r="N153" s="310">
        <v>0</v>
      </c>
      <c r="O153" s="310">
        <v>0</v>
      </c>
      <c r="P153" s="310">
        <v>0</v>
      </c>
      <c r="Q153" s="310">
        <v>0</v>
      </c>
      <c r="R153" s="310">
        <v>0</v>
      </c>
      <c r="S153" s="310">
        <v>0</v>
      </c>
      <c r="T153" s="39"/>
    </row>
    <row r="154" spans="1:20">
      <c r="A154" s="276"/>
      <c r="B154" s="330"/>
      <c r="C154" s="317"/>
      <c r="D154" s="315"/>
      <c r="E154" s="315"/>
      <c r="F154" s="315"/>
      <c r="G154" s="315"/>
      <c r="H154" s="315"/>
      <c r="I154" s="315"/>
      <c r="J154" s="315"/>
      <c r="K154" s="315"/>
      <c r="L154" s="315"/>
      <c r="M154" s="315"/>
      <c r="N154" s="310"/>
      <c r="O154" s="310"/>
      <c r="P154" s="310"/>
      <c r="Q154" s="310"/>
      <c r="R154" s="310"/>
      <c r="S154" s="310"/>
      <c r="T154" s="39"/>
    </row>
    <row r="155" spans="1:20" ht="22.5">
      <c r="A155" s="54" t="s">
        <v>391</v>
      </c>
      <c r="B155" s="59">
        <v>2027</v>
      </c>
      <c r="C155" s="50"/>
      <c r="D155" s="51"/>
      <c r="E155" s="51"/>
      <c r="F155" s="51"/>
      <c r="G155" s="51"/>
      <c r="H155" s="51"/>
      <c r="I155" s="51"/>
      <c r="J155" s="51"/>
      <c r="K155" s="51"/>
      <c r="L155" s="34" t="s">
        <v>21</v>
      </c>
      <c r="M155" s="34" t="s">
        <v>29</v>
      </c>
      <c r="N155" s="62"/>
      <c r="O155" s="61"/>
      <c r="P155" s="62"/>
      <c r="Q155" s="62"/>
      <c r="R155" s="62"/>
      <c r="S155" s="62"/>
      <c r="T155" s="39"/>
    </row>
    <row r="156" spans="1:20" ht="29.25" customHeight="1">
      <c r="A156" s="318" t="s">
        <v>392</v>
      </c>
      <c r="B156" s="311">
        <v>2028</v>
      </c>
      <c r="C156" s="317"/>
      <c r="D156" s="315"/>
      <c r="E156" s="315"/>
      <c r="F156" s="315"/>
      <c r="G156" s="315"/>
      <c r="H156" s="315"/>
      <c r="I156" s="315"/>
      <c r="J156" s="315"/>
      <c r="K156" s="315"/>
      <c r="L156" s="51"/>
      <c r="M156" s="51"/>
      <c r="N156" s="69">
        <f t="shared" ref="N156" si="135">N157+N158+N159</f>
        <v>0</v>
      </c>
      <c r="O156" s="69">
        <f t="shared" ref="O156:S156" si="136">O157+O158+O159</f>
        <v>0</v>
      </c>
      <c r="P156" s="69">
        <f t="shared" si="136"/>
        <v>0</v>
      </c>
      <c r="Q156" s="69">
        <f t="shared" si="136"/>
        <v>0</v>
      </c>
      <c r="R156" s="69">
        <f t="shared" si="136"/>
        <v>0</v>
      </c>
      <c r="S156" s="69">
        <f t="shared" si="136"/>
        <v>0</v>
      </c>
      <c r="T156" s="39"/>
    </row>
    <row r="157" spans="1:20">
      <c r="A157" s="318"/>
      <c r="B157" s="311"/>
      <c r="C157" s="317"/>
      <c r="D157" s="315"/>
      <c r="E157" s="315"/>
      <c r="F157" s="315"/>
      <c r="G157" s="315"/>
      <c r="H157" s="315"/>
      <c r="I157" s="315"/>
      <c r="J157" s="315"/>
      <c r="K157" s="315"/>
      <c r="L157" s="34" t="s">
        <v>21</v>
      </c>
      <c r="M157" s="34" t="s">
        <v>29</v>
      </c>
      <c r="N157" s="62"/>
      <c r="O157" s="61"/>
      <c r="P157" s="62"/>
      <c r="Q157" s="62"/>
      <c r="R157" s="62"/>
      <c r="S157" s="62"/>
      <c r="T157" s="39"/>
    </row>
    <row r="158" spans="1:20">
      <c r="A158" s="318"/>
      <c r="B158" s="311"/>
      <c r="C158" s="317"/>
      <c r="D158" s="315"/>
      <c r="E158" s="315"/>
      <c r="F158" s="315"/>
      <c r="G158" s="315"/>
      <c r="H158" s="315"/>
      <c r="I158" s="315"/>
      <c r="J158" s="315"/>
      <c r="K158" s="315"/>
      <c r="L158" s="34" t="s">
        <v>25</v>
      </c>
      <c r="M158" s="34" t="s">
        <v>23</v>
      </c>
      <c r="N158" s="62"/>
      <c r="O158" s="61"/>
      <c r="P158" s="62"/>
      <c r="Q158" s="62"/>
      <c r="R158" s="62"/>
      <c r="S158" s="62"/>
      <c r="T158" s="39"/>
    </row>
    <row r="159" spans="1:20">
      <c r="A159" s="318"/>
      <c r="B159" s="311"/>
      <c r="C159" s="317"/>
      <c r="D159" s="315"/>
      <c r="E159" s="315"/>
      <c r="F159" s="315"/>
      <c r="G159" s="315"/>
      <c r="H159" s="315"/>
      <c r="I159" s="315"/>
      <c r="J159" s="315"/>
      <c r="K159" s="315"/>
      <c r="L159" s="34" t="s">
        <v>31</v>
      </c>
      <c r="M159" s="34" t="s">
        <v>23</v>
      </c>
      <c r="N159" s="62"/>
      <c r="O159" s="61"/>
      <c r="P159" s="62"/>
      <c r="Q159" s="62"/>
      <c r="R159" s="62"/>
      <c r="S159" s="62"/>
      <c r="T159" s="39"/>
    </row>
    <row r="160" spans="1:20" ht="56.25">
      <c r="A160" s="54" t="s">
        <v>393</v>
      </c>
      <c r="B160" s="45">
        <v>2029</v>
      </c>
      <c r="C160" s="50"/>
      <c r="D160" s="51"/>
      <c r="E160" s="51"/>
      <c r="F160" s="51"/>
      <c r="G160" s="51"/>
      <c r="H160" s="51"/>
      <c r="I160" s="51"/>
      <c r="J160" s="51"/>
      <c r="K160" s="51"/>
      <c r="L160" s="51"/>
      <c r="M160" s="51"/>
      <c r="N160" s="197">
        <v>0</v>
      </c>
      <c r="O160" s="48">
        <v>0</v>
      </c>
      <c r="P160" s="48">
        <v>0</v>
      </c>
      <c r="Q160" s="136">
        <v>0</v>
      </c>
      <c r="R160" s="136">
        <v>0</v>
      </c>
      <c r="S160" s="136">
        <v>0</v>
      </c>
      <c r="T160" s="39"/>
    </row>
    <row r="161" spans="1:20" ht="258.75" customHeight="1">
      <c r="A161" s="318" t="s">
        <v>122</v>
      </c>
      <c r="B161" s="311">
        <v>2030</v>
      </c>
      <c r="C161" s="317"/>
      <c r="D161" s="315"/>
      <c r="E161" s="315"/>
      <c r="F161" s="315"/>
      <c r="G161" s="315"/>
      <c r="H161" s="315"/>
      <c r="I161" s="315"/>
      <c r="J161" s="315"/>
      <c r="K161" s="315"/>
      <c r="L161" s="51"/>
      <c r="M161" s="51"/>
      <c r="N161" s="197">
        <f t="shared" ref="N161" si="137">SUM(N162:N164)</f>
        <v>0</v>
      </c>
      <c r="O161" s="48">
        <f t="shared" ref="O161:S161" si="138">SUM(O162:O164)</f>
        <v>0</v>
      </c>
      <c r="P161" s="48">
        <f t="shared" si="138"/>
        <v>0</v>
      </c>
      <c r="Q161" s="136">
        <f t="shared" si="138"/>
        <v>0</v>
      </c>
      <c r="R161" s="136">
        <f t="shared" si="138"/>
        <v>0</v>
      </c>
      <c r="S161" s="136">
        <f t="shared" si="138"/>
        <v>0</v>
      </c>
      <c r="T161" s="39"/>
    </row>
    <row r="162" spans="1:20">
      <c r="A162" s="318"/>
      <c r="B162" s="311"/>
      <c r="C162" s="317"/>
      <c r="D162" s="315"/>
      <c r="E162" s="315"/>
      <c r="F162" s="315"/>
      <c r="G162" s="315"/>
      <c r="H162" s="315"/>
      <c r="I162" s="315"/>
      <c r="J162" s="315"/>
      <c r="K162" s="315"/>
      <c r="L162" s="34" t="s">
        <v>24</v>
      </c>
      <c r="M162" s="34" t="s">
        <v>25</v>
      </c>
      <c r="N162" s="62"/>
      <c r="O162" s="61"/>
      <c r="P162" s="62"/>
      <c r="Q162" s="62"/>
      <c r="R162" s="62"/>
      <c r="S162" s="62"/>
      <c r="T162" s="39"/>
    </row>
    <row r="163" spans="1:20">
      <c r="A163" s="318"/>
      <c r="B163" s="311"/>
      <c r="C163" s="317"/>
      <c r="D163" s="315"/>
      <c r="E163" s="315"/>
      <c r="F163" s="315"/>
      <c r="G163" s="315"/>
      <c r="H163" s="315"/>
      <c r="I163" s="315"/>
      <c r="J163" s="315"/>
      <c r="K163" s="315"/>
      <c r="L163" s="34" t="s">
        <v>25</v>
      </c>
      <c r="M163" s="34" t="s">
        <v>23</v>
      </c>
      <c r="N163" s="62"/>
      <c r="O163" s="61"/>
      <c r="P163" s="62"/>
      <c r="Q163" s="62"/>
      <c r="R163" s="62"/>
      <c r="S163" s="62"/>
      <c r="T163" s="39"/>
    </row>
    <row r="164" spans="1:20">
      <c r="A164" s="54"/>
      <c r="B164" s="45"/>
      <c r="C164" s="65"/>
      <c r="D164" s="47"/>
      <c r="E164" s="47"/>
      <c r="F164" s="47"/>
      <c r="G164" s="47"/>
      <c r="H164" s="47"/>
      <c r="I164" s="47"/>
      <c r="J164" s="47"/>
      <c r="K164" s="47"/>
      <c r="L164" s="34" t="s">
        <v>25</v>
      </c>
      <c r="M164" s="34" t="s">
        <v>25</v>
      </c>
      <c r="N164" s="62"/>
      <c r="O164" s="61"/>
      <c r="P164" s="62"/>
      <c r="Q164" s="62"/>
      <c r="R164" s="62"/>
      <c r="S164" s="62"/>
      <c r="T164" s="39"/>
    </row>
    <row r="165" spans="1:20" ht="84.75" customHeight="1">
      <c r="A165" s="286" t="s">
        <v>394</v>
      </c>
      <c r="B165" s="319">
        <v>2031</v>
      </c>
      <c r="C165" s="333"/>
      <c r="D165" s="321"/>
      <c r="E165" s="322"/>
      <c r="F165" s="322"/>
      <c r="G165" s="322"/>
      <c r="H165" s="322"/>
      <c r="I165" s="322"/>
      <c r="J165" s="322"/>
      <c r="K165" s="323"/>
      <c r="L165" s="163"/>
      <c r="M165" s="163"/>
      <c r="N165" s="165"/>
      <c r="O165" s="164"/>
      <c r="P165" s="165"/>
      <c r="Q165" s="165"/>
      <c r="R165" s="165"/>
      <c r="S165" s="165"/>
      <c r="T165" s="39"/>
    </row>
    <row r="166" spans="1:20" ht="75.75" customHeight="1">
      <c r="A166" s="287"/>
      <c r="B166" s="331"/>
      <c r="C166" s="334"/>
      <c r="D166" s="324"/>
      <c r="E166" s="325"/>
      <c r="F166" s="325"/>
      <c r="G166" s="325"/>
      <c r="H166" s="325"/>
      <c r="I166" s="325"/>
      <c r="J166" s="325"/>
      <c r="K166" s="326"/>
      <c r="L166" s="163" t="s">
        <v>24</v>
      </c>
      <c r="M166" s="163" t="s">
        <v>25</v>
      </c>
      <c r="N166" s="165"/>
      <c r="O166" s="164"/>
      <c r="P166" s="165"/>
      <c r="Q166" s="165"/>
      <c r="R166" s="165"/>
      <c r="S166" s="165"/>
      <c r="T166" s="39"/>
    </row>
    <row r="167" spans="1:20" ht="13.5" customHeight="1">
      <c r="A167" s="288"/>
      <c r="B167" s="332"/>
      <c r="C167" s="335"/>
      <c r="D167" s="327"/>
      <c r="E167" s="328"/>
      <c r="F167" s="328"/>
      <c r="G167" s="328"/>
      <c r="H167" s="328"/>
      <c r="I167" s="328"/>
      <c r="J167" s="328"/>
      <c r="K167" s="329"/>
      <c r="L167" s="163" t="s">
        <v>24</v>
      </c>
      <c r="M167" s="163" t="s">
        <v>34</v>
      </c>
      <c r="N167" s="165"/>
      <c r="O167" s="164"/>
      <c r="P167" s="165"/>
      <c r="Q167" s="165"/>
      <c r="R167" s="165"/>
      <c r="S167" s="165"/>
      <c r="T167" s="39"/>
    </row>
    <row r="168" spans="1:20" ht="112.5" customHeight="1">
      <c r="A168" s="70" t="s">
        <v>395</v>
      </c>
      <c r="B168" s="66">
        <v>2032</v>
      </c>
      <c r="C168" s="65"/>
      <c r="D168" s="47"/>
      <c r="E168" s="47"/>
      <c r="F168" s="47"/>
      <c r="G168" s="47"/>
      <c r="H168" s="47"/>
      <c r="I168" s="47"/>
      <c r="J168" s="47"/>
      <c r="K168" s="47"/>
      <c r="L168" s="34" t="s">
        <v>21</v>
      </c>
      <c r="M168" s="34" t="s">
        <v>29</v>
      </c>
      <c r="N168" s="62"/>
      <c r="O168" s="61"/>
      <c r="P168" s="62"/>
      <c r="Q168" s="62"/>
      <c r="R168" s="62"/>
      <c r="S168" s="62"/>
      <c r="T168" s="39"/>
    </row>
    <row r="169" spans="1:20" ht="128.25" customHeight="1">
      <c r="A169" s="54" t="s">
        <v>396</v>
      </c>
      <c r="B169" s="45">
        <v>2033</v>
      </c>
      <c r="C169" s="50"/>
      <c r="D169" s="51"/>
      <c r="E169" s="51"/>
      <c r="F169" s="51"/>
      <c r="G169" s="51"/>
      <c r="H169" s="51"/>
      <c r="I169" s="51"/>
      <c r="J169" s="51"/>
      <c r="K169" s="51"/>
      <c r="L169" s="51"/>
      <c r="M169" s="51"/>
      <c r="N169" s="197">
        <v>0</v>
      </c>
      <c r="O169" s="48">
        <v>0</v>
      </c>
      <c r="P169" s="48">
        <v>0</v>
      </c>
      <c r="Q169" s="136">
        <v>0</v>
      </c>
      <c r="R169" s="136">
        <v>0</v>
      </c>
      <c r="S169" s="136">
        <v>0</v>
      </c>
      <c r="T169" s="39"/>
    </row>
    <row r="170" spans="1:20" ht="79.5" customHeight="1">
      <c r="A170" s="54" t="s">
        <v>397</v>
      </c>
      <c r="B170" s="45">
        <v>2034</v>
      </c>
      <c r="C170" s="50"/>
      <c r="D170" s="51"/>
      <c r="E170" s="51"/>
      <c r="F170" s="51"/>
      <c r="G170" s="51"/>
      <c r="H170" s="51"/>
      <c r="I170" s="51"/>
      <c r="J170" s="51"/>
      <c r="K170" s="51"/>
      <c r="L170" s="34"/>
      <c r="M170" s="34"/>
      <c r="N170" s="71">
        <f t="shared" ref="N170" si="139">N171+N172</f>
        <v>15042</v>
      </c>
      <c r="O170" s="71">
        <f t="shared" ref="O170:S170" si="140">O171+O172</f>
        <v>15020.8</v>
      </c>
      <c r="P170" s="71">
        <f t="shared" si="140"/>
        <v>44565</v>
      </c>
      <c r="Q170" s="71">
        <f t="shared" si="140"/>
        <v>64123.8</v>
      </c>
      <c r="R170" s="71">
        <f t="shared" si="140"/>
        <v>63074.700000000004</v>
      </c>
      <c r="S170" s="71">
        <f t="shared" si="140"/>
        <v>62596.9</v>
      </c>
      <c r="T170" s="39"/>
    </row>
    <row r="171" spans="1:20">
      <c r="A171" s="68"/>
      <c r="B171" s="66"/>
      <c r="C171" s="72"/>
      <c r="D171" s="73"/>
      <c r="E171" s="73"/>
      <c r="F171" s="73"/>
      <c r="G171" s="73"/>
      <c r="H171" s="73"/>
      <c r="I171" s="73"/>
      <c r="J171" s="73"/>
      <c r="K171" s="73"/>
      <c r="L171" s="34" t="s">
        <v>23</v>
      </c>
      <c r="M171" s="34" t="s">
        <v>30</v>
      </c>
      <c r="N171" s="67">
        <v>3709.8</v>
      </c>
      <c r="O171" s="62">
        <v>3709.7</v>
      </c>
      <c r="P171" s="67">
        <f>1764.6+14823.9+0.1</f>
        <v>16588.599999999999</v>
      </c>
      <c r="Q171" s="62">
        <v>55387.4</v>
      </c>
      <c r="R171" s="62">
        <v>55110.8</v>
      </c>
      <c r="S171" s="62">
        <v>54632.6</v>
      </c>
      <c r="T171" s="39"/>
    </row>
    <row r="172" spans="1:20">
      <c r="A172" s="68"/>
      <c r="B172" s="66"/>
      <c r="C172" s="72"/>
      <c r="D172" s="73"/>
      <c r="E172" s="73"/>
      <c r="F172" s="73"/>
      <c r="G172" s="73"/>
      <c r="H172" s="73"/>
      <c r="I172" s="73"/>
      <c r="J172" s="73"/>
      <c r="K172" s="73"/>
      <c r="L172" s="34" t="s">
        <v>23</v>
      </c>
      <c r="M172" s="34" t="s">
        <v>31</v>
      </c>
      <c r="N172" s="67">
        <v>11332.2</v>
      </c>
      <c r="O172" s="71">
        <v>11311.1</v>
      </c>
      <c r="P172" s="67">
        <v>27976.400000000001</v>
      </c>
      <c r="Q172" s="62">
        <v>8736.4</v>
      </c>
      <c r="R172" s="62">
        <v>7963.9</v>
      </c>
      <c r="S172" s="62">
        <f>7964.3</f>
        <v>7964.3</v>
      </c>
      <c r="T172" s="39"/>
    </row>
    <row r="173" spans="1:20" ht="45" customHeight="1">
      <c r="A173" s="276" t="s">
        <v>398</v>
      </c>
      <c r="B173" s="311">
        <v>2035</v>
      </c>
      <c r="C173" s="317"/>
      <c r="D173" s="315"/>
      <c r="E173" s="315"/>
      <c r="F173" s="315"/>
      <c r="G173" s="315"/>
      <c r="H173" s="315"/>
      <c r="I173" s="315"/>
      <c r="J173" s="315"/>
      <c r="K173" s="315"/>
      <c r="L173" s="34"/>
      <c r="M173" s="34"/>
      <c r="N173" s="62">
        <f t="shared" ref="N173" si="141">N174+N175</f>
        <v>0</v>
      </c>
      <c r="O173" s="61">
        <f t="shared" ref="O173:S173" si="142">O174+O175</f>
        <v>0</v>
      </c>
      <c r="P173" s="62">
        <f t="shared" si="142"/>
        <v>0</v>
      </c>
      <c r="Q173" s="62">
        <f t="shared" si="142"/>
        <v>0</v>
      </c>
      <c r="R173" s="62">
        <f t="shared" si="142"/>
        <v>0</v>
      </c>
      <c r="S173" s="62">
        <f t="shared" si="142"/>
        <v>0</v>
      </c>
      <c r="T173" s="39"/>
    </row>
    <row r="174" spans="1:20">
      <c r="A174" s="276"/>
      <c r="B174" s="311"/>
      <c r="C174" s="317"/>
      <c r="D174" s="315"/>
      <c r="E174" s="315"/>
      <c r="F174" s="315"/>
      <c r="G174" s="315"/>
      <c r="H174" s="315"/>
      <c r="I174" s="315"/>
      <c r="J174" s="315"/>
      <c r="K174" s="315"/>
      <c r="L174" s="34" t="s">
        <v>23</v>
      </c>
      <c r="M174" s="34" t="s">
        <v>30</v>
      </c>
      <c r="N174" s="62"/>
      <c r="O174" s="61"/>
      <c r="P174" s="62"/>
      <c r="Q174" s="62"/>
      <c r="R174" s="62"/>
      <c r="S174" s="62"/>
      <c r="T174" s="39"/>
    </row>
    <row r="175" spans="1:20">
      <c r="A175" s="276"/>
      <c r="B175" s="311"/>
      <c r="C175" s="317"/>
      <c r="D175" s="315"/>
      <c r="E175" s="315"/>
      <c r="F175" s="315"/>
      <c r="G175" s="315"/>
      <c r="H175" s="315"/>
      <c r="I175" s="315"/>
      <c r="J175" s="315"/>
      <c r="K175" s="315"/>
      <c r="L175" s="34" t="s">
        <v>23</v>
      </c>
      <c r="M175" s="34" t="s">
        <v>31</v>
      </c>
      <c r="N175" s="62"/>
      <c r="O175" s="61"/>
      <c r="P175" s="62"/>
      <c r="Q175" s="62"/>
      <c r="R175" s="62"/>
      <c r="S175" s="62"/>
      <c r="T175" s="39"/>
    </row>
    <row r="176" spans="1:20" ht="83.25" customHeight="1">
      <c r="A176" s="54" t="s">
        <v>399</v>
      </c>
      <c r="B176" s="45">
        <v>2036</v>
      </c>
      <c r="C176" s="50"/>
      <c r="D176" s="51"/>
      <c r="E176" s="51"/>
      <c r="F176" s="51"/>
      <c r="G176" s="51"/>
      <c r="H176" s="51"/>
      <c r="I176" s="51"/>
      <c r="J176" s="51"/>
      <c r="K176" s="51"/>
      <c r="L176" s="51"/>
      <c r="M176" s="51"/>
      <c r="N176" s="197">
        <v>0</v>
      </c>
      <c r="O176" s="48">
        <v>0</v>
      </c>
      <c r="P176" s="48">
        <v>0</v>
      </c>
      <c r="Q176" s="136">
        <v>0</v>
      </c>
      <c r="R176" s="136">
        <v>0</v>
      </c>
      <c r="S176" s="136">
        <v>0</v>
      </c>
      <c r="T176" s="39"/>
    </row>
    <row r="177" spans="1:20" ht="83.25" customHeight="1">
      <c r="A177" s="180"/>
      <c r="B177" s="179">
        <v>2037</v>
      </c>
      <c r="C177" s="50"/>
      <c r="D177" s="51"/>
      <c r="E177" s="51"/>
      <c r="F177" s="51"/>
      <c r="G177" s="51"/>
      <c r="H177" s="51"/>
      <c r="I177" s="51"/>
      <c r="J177" s="51"/>
      <c r="K177" s="51"/>
      <c r="L177" s="51"/>
      <c r="M177" s="51"/>
      <c r="N177" s="197"/>
      <c r="O177" s="178"/>
      <c r="P177" s="178"/>
      <c r="Q177" s="178"/>
      <c r="R177" s="178"/>
      <c r="S177" s="178"/>
      <c r="T177" s="39"/>
    </row>
    <row r="178" spans="1:20" ht="33.75">
      <c r="A178" s="54" t="s">
        <v>400</v>
      </c>
      <c r="B178" s="45">
        <v>2038</v>
      </c>
      <c r="C178" s="50"/>
      <c r="D178" s="51"/>
      <c r="E178" s="51"/>
      <c r="F178" s="51"/>
      <c r="G178" s="51"/>
      <c r="H178" s="51"/>
      <c r="I178" s="51"/>
      <c r="J178" s="51"/>
      <c r="K178" s="51"/>
      <c r="L178" s="34"/>
      <c r="M178" s="34"/>
      <c r="N178" s="71">
        <f t="shared" ref="N178" si="143">N179+N180</f>
        <v>1838.1</v>
      </c>
      <c r="O178" s="71">
        <f t="shared" ref="O178:S178" si="144">O179+O180</f>
        <v>1838.1</v>
      </c>
      <c r="P178" s="71">
        <f t="shared" si="144"/>
        <v>1795.4</v>
      </c>
      <c r="Q178" s="71">
        <f t="shared" si="144"/>
        <v>4964.8999999999996</v>
      </c>
      <c r="R178" s="71">
        <f t="shared" si="144"/>
        <v>4964.8999999999996</v>
      </c>
      <c r="S178" s="71">
        <f t="shared" si="144"/>
        <v>4964.8999999999996</v>
      </c>
      <c r="T178" s="39"/>
    </row>
    <row r="179" spans="1:20">
      <c r="A179" s="68"/>
      <c r="B179" s="66"/>
      <c r="C179" s="50"/>
      <c r="D179" s="51"/>
      <c r="E179" s="51"/>
      <c r="F179" s="51"/>
      <c r="G179" s="51"/>
      <c r="H179" s="51"/>
      <c r="I179" s="51"/>
      <c r="J179" s="51"/>
      <c r="K179" s="73"/>
      <c r="L179" s="34" t="s">
        <v>23</v>
      </c>
      <c r="M179" s="34" t="s">
        <v>30</v>
      </c>
      <c r="N179" s="62"/>
      <c r="O179" s="62"/>
      <c r="P179" s="62"/>
      <c r="Q179" s="62"/>
      <c r="R179" s="62"/>
      <c r="S179" s="62"/>
      <c r="T179" s="39"/>
    </row>
    <row r="180" spans="1:20">
      <c r="A180" s="68"/>
      <c r="B180" s="66"/>
      <c r="C180" s="50"/>
      <c r="D180" s="51"/>
      <c r="E180" s="51"/>
      <c r="F180" s="51"/>
      <c r="G180" s="51"/>
      <c r="H180" s="51"/>
      <c r="I180" s="51"/>
      <c r="J180" s="51"/>
      <c r="K180" s="73"/>
      <c r="L180" s="34" t="s">
        <v>23</v>
      </c>
      <c r="M180" s="34" t="s">
        <v>31</v>
      </c>
      <c r="N180" s="67">
        <v>1838.1</v>
      </c>
      <c r="O180" s="62">
        <v>1838.1</v>
      </c>
      <c r="P180" s="67">
        <v>1795.4</v>
      </c>
      <c r="Q180" s="62">
        <v>4964.8999999999996</v>
      </c>
      <c r="R180" s="62">
        <v>4964.8999999999996</v>
      </c>
      <c r="S180" s="62">
        <v>4964.8999999999996</v>
      </c>
      <c r="T180" s="39"/>
    </row>
    <row r="181" spans="1:20" ht="90" customHeight="1">
      <c r="A181" s="276" t="s">
        <v>401</v>
      </c>
      <c r="B181" s="311">
        <v>2039</v>
      </c>
      <c r="C181" s="317"/>
      <c r="D181" s="315"/>
      <c r="E181" s="315"/>
      <c r="F181" s="315"/>
      <c r="G181" s="315"/>
      <c r="H181" s="315"/>
      <c r="I181" s="315"/>
      <c r="J181" s="315"/>
      <c r="K181" s="315"/>
      <c r="L181" s="51"/>
      <c r="M181" s="51"/>
      <c r="N181" s="55">
        <f t="shared" ref="N181" si="145">SUM(N182:N187)</f>
        <v>0</v>
      </c>
      <c r="O181" s="55">
        <f t="shared" ref="O181:S181" si="146">SUM(O182:O187)</f>
        <v>0</v>
      </c>
      <c r="P181" s="55">
        <f t="shared" si="146"/>
        <v>0</v>
      </c>
      <c r="Q181" s="55">
        <f t="shared" si="146"/>
        <v>0</v>
      </c>
      <c r="R181" s="55">
        <f t="shared" si="146"/>
        <v>0</v>
      </c>
      <c r="S181" s="55">
        <f t="shared" si="146"/>
        <v>0</v>
      </c>
      <c r="T181" s="39"/>
    </row>
    <row r="182" spans="1:20">
      <c r="A182" s="276"/>
      <c r="B182" s="311"/>
      <c r="C182" s="317"/>
      <c r="D182" s="315"/>
      <c r="E182" s="315"/>
      <c r="F182" s="315"/>
      <c r="G182" s="315"/>
      <c r="H182" s="315"/>
      <c r="I182" s="315"/>
      <c r="J182" s="315"/>
      <c r="K182" s="315"/>
      <c r="L182" s="34" t="s">
        <v>21</v>
      </c>
      <c r="M182" s="34" t="s">
        <v>29</v>
      </c>
      <c r="N182" s="62"/>
      <c r="O182" s="61"/>
      <c r="P182" s="62"/>
      <c r="Q182" s="62"/>
      <c r="R182" s="62"/>
      <c r="S182" s="62"/>
      <c r="T182" s="39"/>
    </row>
    <row r="183" spans="1:20">
      <c r="A183" s="276"/>
      <c r="B183" s="311"/>
      <c r="C183" s="317"/>
      <c r="D183" s="315"/>
      <c r="E183" s="315"/>
      <c r="F183" s="315"/>
      <c r="G183" s="315"/>
      <c r="H183" s="315"/>
      <c r="I183" s="315"/>
      <c r="J183" s="315"/>
      <c r="K183" s="315"/>
      <c r="L183" s="34" t="s">
        <v>24</v>
      </c>
      <c r="M183" s="34" t="s">
        <v>34</v>
      </c>
      <c r="N183" s="62"/>
      <c r="O183" s="61"/>
      <c r="P183" s="62"/>
      <c r="Q183" s="62"/>
      <c r="R183" s="62"/>
      <c r="S183" s="62"/>
      <c r="T183" s="39"/>
    </row>
    <row r="184" spans="1:20">
      <c r="A184" s="276"/>
      <c r="B184" s="311"/>
      <c r="C184" s="317"/>
      <c r="D184" s="315"/>
      <c r="E184" s="315"/>
      <c r="F184" s="315"/>
      <c r="G184" s="315"/>
      <c r="H184" s="315"/>
      <c r="I184" s="315"/>
      <c r="J184" s="315"/>
      <c r="K184" s="315"/>
      <c r="L184" s="34" t="s">
        <v>27</v>
      </c>
      <c r="M184" s="34" t="s">
        <v>27</v>
      </c>
      <c r="N184" s="62"/>
      <c r="O184" s="61"/>
      <c r="P184" s="62"/>
      <c r="Q184" s="62"/>
      <c r="R184" s="62"/>
      <c r="S184" s="62"/>
      <c r="T184" s="39"/>
    </row>
    <row r="185" spans="1:20">
      <c r="A185" s="276"/>
      <c r="B185" s="311"/>
      <c r="C185" s="317"/>
      <c r="D185" s="315"/>
      <c r="E185" s="315"/>
      <c r="F185" s="315"/>
      <c r="G185" s="315"/>
      <c r="H185" s="315"/>
      <c r="I185" s="315"/>
      <c r="J185" s="315"/>
      <c r="K185" s="315"/>
      <c r="L185" s="34" t="s">
        <v>33</v>
      </c>
      <c r="M185" s="34" t="s">
        <v>21</v>
      </c>
      <c r="N185" s="62"/>
      <c r="O185" s="61"/>
      <c r="P185" s="62"/>
      <c r="Q185" s="62"/>
      <c r="R185" s="62"/>
      <c r="S185" s="62"/>
      <c r="T185" s="39"/>
    </row>
    <row r="186" spans="1:20">
      <c r="A186" s="276"/>
      <c r="B186" s="311"/>
      <c r="C186" s="317"/>
      <c r="D186" s="315"/>
      <c r="E186" s="315"/>
      <c r="F186" s="315"/>
      <c r="G186" s="315"/>
      <c r="H186" s="315"/>
      <c r="I186" s="315"/>
      <c r="J186" s="315"/>
      <c r="K186" s="315"/>
      <c r="L186" s="34" t="s">
        <v>33</v>
      </c>
      <c r="M186" s="34" t="s">
        <v>24</v>
      </c>
      <c r="N186" s="62"/>
      <c r="O186" s="61"/>
      <c r="P186" s="62"/>
      <c r="Q186" s="62"/>
      <c r="R186" s="62"/>
      <c r="S186" s="62"/>
      <c r="T186" s="39"/>
    </row>
    <row r="187" spans="1:20">
      <c r="A187" s="276"/>
      <c r="B187" s="311"/>
      <c r="C187" s="317"/>
      <c r="D187" s="315"/>
      <c r="E187" s="315"/>
      <c r="F187" s="315"/>
      <c r="G187" s="315"/>
      <c r="H187" s="315"/>
      <c r="I187" s="315"/>
      <c r="J187" s="315"/>
      <c r="K187" s="315"/>
      <c r="L187" s="34" t="s">
        <v>28</v>
      </c>
      <c r="M187" s="34" t="s">
        <v>22</v>
      </c>
      <c r="N187" s="62"/>
      <c r="O187" s="61"/>
      <c r="P187" s="62"/>
      <c r="Q187" s="62"/>
      <c r="R187" s="62"/>
      <c r="S187" s="62"/>
      <c r="T187" s="39"/>
    </row>
    <row r="188" spans="1:20" ht="39" customHeight="1">
      <c r="A188" s="276" t="s">
        <v>402</v>
      </c>
      <c r="B188" s="311">
        <v>2040</v>
      </c>
      <c r="C188" s="317"/>
      <c r="D188" s="315"/>
      <c r="E188" s="315"/>
      <c r="F188" s="315"/>
      <c r="G188" s="315"/>
      <c r="H188" s="315"/>
      <c r="I188" s="315"/>
      <c r="J188" s="315"/>
      <c r="K188" s="315"/>
      <c r="L188" s="51"/>
      <c r="M188" s="51"/>
      <c r="N188" s="55">
        <f t="shared" ref="N188" si="147">SUM(N189:N192)</f>
        <v>0</v>
      </c>
      <c r="O188" s="55">
        <f t="shared" ref="O188:S188" si="148">SUM(O189:O192)</f>
        <v>0</v>
      </c>
      <c r="P188" s="55">
        <f t="shared" si="148"/>
        <v>0</v>
      </c>
      <c r="Q188" s="55">
        <f t="shared" si="148"/>
        <v>0</v>
      </c>
      <c r="R188" s="55">
        <f t="shared" si="148"/>
        <v>0</v>
      </c>
      <c r="S188" s="55">
        <f t="shared" si="148"/>
        <v>0</v>
      </c>
      <c r="T188" s="39"/>
    </row>
    <row r="189" spans="1:20">
      <c r="A189" s="276"/>
      <c r="B189" s="311"/>
      <c r="C189" s="317"/>
      <c r="D189" s="315"/>
      <c r="E189" s="315"/>
      <c r="F189" s="315"/>
      <c r="G189" s="315"/>
      <c r="H189" s="315"/>
      <c r="I189" s="315"/>
      <c r="J189" s="315"/>
      <c r="K189" s="315"/>
      <c r="L189" s="34" t="s">
        <v>21</v>
      </c>
      <c r="M189" s="34" t="s">
        <v>29</v>
      </c>
      <c r="N189" s="62"/>
      <c r="O189" s="61"/>
      <c r="P189" s="62"/>
      <c r="Q189" s="62"/>
      <c r="R189" s="62"/>
      <c r="S189" s="62"/>
      <c r="T189" s="39"/>
    </row>
    <row r="190" spans="1:20">
      <c r="A190" s="276"/>
      <c r="B190" s="311"/>
      <c r="C190" s="317"/>
      <c r="D190" s="315"/>
      <c r="E190" s="315"/>
      <c r="F190" s="315"/>
      <c r="G190" s="315"/>
      <c r="H190" s="315"/>
      <c r="I190" s="315"/>
      <c r="J190" s="315"/>
      <c r="K190" s="315"/>
      <c r="L190" s="34" t="s">
        <v>27</v>
      </c>
      <c r="M190" s="34" t="s">
        <v>27</v>
      </c>
      <c r="N190" s="62"/>
      <c r="O190" s="61"/>
      <c r="P190" s="62"/>
      <c r="Q190" s="62"/>
      <c r="R190" s="62"/>
      <c r="S190" s="62"/>
      <c r="T190" s="39"/>
    </row>
    <row r="191" spans="1:20">
      <c r="A191" s="276"/>
      <c r="B191" s="311"/>
      <c r="C191" s="317"/>
      <c r="D191" s="315"/>
      <c r="E191" s="315"/>
      <c r="F191" s="315"/>
      <c r="G191" s="315"/>
      <c r="H191" s="315"/>
      <c r="I191" s="315"/>
      <c r="J191" s="315"/>
      <c r="K191" s="315"/>
      <c r="L191" s="34" t="s">
        <v>27</v>
      </c>
      <c r="M191" s="34" t="s">
        <v>30</v>
      </c>
      <c r="N191" s="62"/>
      <c r="O191" s="61"/>
      <c r="P191" s="62"/>
      <c r="Q191" s="62"/>
      <c r="R191" s="62"/>
      <c r="S191" s="62"/>
      <c r="T191" s="39"/>
    </row>
    <row r="192" spans="1:20">
      <c r="A192" s="276"/>
      <c r="B192" s="311"/>
      <c r="C192" s="317"/>
      <c r="D192" s="315"/>
      <c r="E192" s="315"/>
      <c r="F192" s="315"/>
      <c r="G192" s="315"/>
      <c r="H192" s="315"/>
      <c r="I192" s="315"/>
      <c r="J192" s="315"/>
      <c r="K192" s="315"/>
      <c r="L192" s="34" t="s">
        <v>33</v>
      </c>
      <c r="M192" s="34" t="s">
        <v>21</v>
      </c>
      <c r="N192" s="62"/>
      <c r="O192" s="61"/>
      <c r="P192" s="62"/>
      <c r="Q192" s="62"/>
      <c r="R192" s="62"/>
      <c r="S192" s="62"/>
      <c r="T192" s="39"/>
    </row>
    <row r="193" spans="1:20" ht="117" customHeight="1">
      <c r="A193" s="54" t="s">
        <v>403</v>
      </c>
      <c r="B193" s="45">
        <v>2041</v>
      </c>
      <c r="C193" s="50"/>
      <c r="D193" s="51"/>
      <c r="E193" s="51"/>
      <c r="F193" s="51"/>
      <c r="G193" s="51"/>
      <c r="H193" s="51"/>
      <c r="I193" s="51"/>
      <c r="J193" s="51"/>
      <c r="K193" s="51"/>
      <c r="L193" s="51"/>
      <c r="M193" s="51"/>
      <c r="N193" s="197">
        <v>0</v>
      </c>
      <c r="O193" s="48">
        <v>0</v>
      </c>
      <c r="P193" s="48">
        <v>0</v>
      </c>
      <c r="Q193" s="136">
        <v>0</v>
      </c>
      <c r="R193" s="136">
        <v>0</v>
      </c>
      <c r="S193" s="136">
        <v>0</v>
      </c>
      <c r="T193" s="39"/>
    </row>
    <row r="194" spans="1:20" ht="45.75" customHeight="1">
      <c r="A194" s="54" t="s">
        <v>404</v>
      </c>
      <c r="B194" s="45">
        <v>2042</v>
      </c>
      <c r="C194" s="50"/>
      <c r="D194" s="51"/>
      <c r="E194" s="51"/>
      <c r="F194" s="51"/>
      <c r="G194" s="51"/>
      <c r="H194" s="51"/>
      <c r="I194" s="51"/>
      <c r="J194" s="51"/>
      <c r="K194" s="51"/>
      <c r="L194" s="51"/>
      <c r="M194" s="51"/>
      <c r="N194" s="197">
        <v>0</v>
      </c>
      <c r="O194" s="48">
        <v>0</v>
      </c>
      <c r="P194" s="48">
        <v>0</v>
      </c>
      <c r="Q194" s="136">
        <v>0</v>
      </c>
      <c r="R194" s="136">
        <v>0</v>
      </c>
      <c r="S194" s="136">
        <v>0</v>
      </c>
      <c r="T194" s="39"/>
    </row>
    <row r="195" spans="1:20" ht="22.5">
      <c r="A195" s="54" t="s">
        <v>405</v>
      </c>
      <c r="B195" s="45">
        <v>2043</v>
      </c>
      <c r="C195" s="50"/>
      <c r="D195" s="51"/>
      <c r="E195" s="51"/>
      <c r="F195" s="51"/>
      <c r="G195" s="51"/>
      <c r="H195" s="51"/>
      <c r="I195" s="51"/>
      <c r="J195" s="51"/>
      <c r="K195" s="51"/>
      <c r="L195" s="51"/>
      <c r="M195" s="51"/>
      <c r="N195" s="197">
        <v>0</v>
      </c>
      <c r="O195" s="48">
        <v>0</v>
      </c>
      <c r="P195" s="48">
        <v>0</v>
      </c>
      <c r="Q195" s="136">
        <v>0</v>
      </c>
      <c r="R195" s="136">
        <v>0</v>
      </c>
      <c r="S195" s="136">
        <v>0</v>
      </c>
      <c r="T195" s="39"/>
    </row>
    <row r="196" spans="1:20" ht="78.75">
      <c r="A196" s="54" t="s">
        <v>406</v>
      </c>
      <c r="B196" s="45">
        <v>2044</v>
      </c>
      <c r="C196" s="50"/>
      <c r="D196" s="51"/>
      <c r="E196" s="51"/>
      <c r="F196" s="51"/>
      <c r="G196" s="51"/>
      <c r="H196" s="51"/>
      <c r="I196" s="51"/>
      <c r="J196" s="51"/>
      <c r="K196" s="51"/>
      <c r="L196" s="51"/>
      <c r="M196" s="51"/>
      <c r="N196" s="197">
        <v>0</v>
      </c>
      <c r="O196" s="48">
        <v>0</v>
      </c>
      <c r="P196" s="48">
        <v>0</v>
      </c>
      <c r="Q196" s="136">
        <v>0</v>
      </c>
      <c r="R196" s="136">
        <v>0</v>
      </c>
      <c r="S196" s="136">
        <v>0</v>
      </c>
      <c r="T196" s="39"/>
    </row>
    <row r="197" spans="1:20" ht="24.75" customHeight="1">
      <c r="A197" s="54" t="s">
        <v>407</v>
      </c>
      <c r="B197" s="45">
        <v>2045</v>
      </c>
      <c r="C197" s="50"/>
      <c r="D197" s="51"/>
      <c r="E197" s="51"/>
      <c r="F197" s="51"/>
      <c r="G197" s="51"/>
      <c r="H197" s="51"/>
      <c r="I197" s="51"/>
      <c r="J197" s="51"/>
      <c r="K197" s="51"/>
      <c r="L197" s="51"/>
      <c r="M197" s="51"/>
      <c r="N197" s="197">
        <v>0</v>
      </c>
      <c r="O197" s="48">
        <v>0</v>
      </c>
      <c r="P197" s="48">
        <v>0</v>
      </c>
      <c r="Q197" s="136">
        <v>0</v>
      </c>
      <c r="R197" s="136">
        <v>0</v>
      </c>
      <c r="S197" s="136">
        <v>0</v>
      </c>
      <c r="T197" s="39"/>
    </row>
    <row r="198" spans="1:20" ht="60" customHeight="1">
      <c r="A198" s="54" t="s">
        <v>408</v>
      </c>
      <c r="B198" s="45">
        <v>2046</v>
      </c>
      <c r="C198" s="50"/>
      <c r="D198" s="51"/>
      <c r="E198" s="51"/>
      <c r="F198" s="51"/>
      <c r="G198" s="51"/>
      <c r="H198" s="51"/>
      <c r="I198" s="51"/>
      <c r="J198" s="51"/>
      <c r="K198" s="51"/>
      <c r="L198" s="51"/>
      <c r="M198" s="51"/>
      <c r="N198" s="197">
        <v>0</v>
      </c>
      <c r="O198" s="48">
        <v>0</v>
      </c>
      <c r="P198" s="48">
        <v>0</v>
      </c>
      <c r="Q198" s="136">
        <v>0</v>
      </c>
      <c r="R198" s="136">
        <v>0</v>
      </c>
      <c r="S198" s="136">
        <v>0</v>
      </c>
      <c r="T198" s="39"/>
    </row>
    <row r="199" spans="1:20" ht="78.75">
      <c r="A199" s="54" t="s">
        <v>409</v>
      </c>
      <c r="B199" s="74">
        <v>2100</v>
      </c>
      <c r="C199" s="46" t="s">
        <v>20</v>
      </c>
      <c r="D199" s="46" t="s">
        <v>20</v>
      </c>
      <c r="E199" s="46" t="s">
        <v>20</v>
      </c>
      <c r="F199" s="46" t="s">
        <v>20</v>
      </c>
      <c r="G199" s="46" t="s">
        <v>20</v>
      </c>
      <c r="H199" s="46" t="s">
        <v>20</v>
      </c>
      <c r="I199" s="46" t="s">
        <v>20</v>
      </c>
      <c r="J199" s="46" t="s">
        <v>20</v>
      </c>
      <c r="K199" s="46" t="s">
        <v>20</v>
      </c>
      <c r="L199" s="51"/>
      <c r="M199" s="51"/>
      <c r="N199" s="75">
        <f>N200+N204+N205+N212+N213+N214+N215+N216+N217+N218+N219+N220+N221+N231+N243</f>
        <v>84164.499999999985</v>
      </c>
      <c r="O199" s="48">
        <f>O200+O204+O205+O212+O213+O214+O216+O217+O218+O219+O220+O221+O231+O243</f>
        <v>12453.7</v>
      </c>
      <c r="P199" s="75">
        <f>P200+P204+P205+P212+P213+P214+P215+P216+P217+P218+P219+P220+P221+P231+P243</f>
        <v>125301.6</v>
      </c>
      <c r="Q199" s="136">
        <f>Q200+Q204+Q205+Q212+Q213+Q214+Q216+Q217+Q218+Q219+Q220+Q221+Q231+Q243</f>
        <v>876459.6</v>
      </c>
      <c r="R199" s="136">
        <f>R200+R204+R205+R212+R213+R214+R216+R217+R218+R219+R220+R221+R231+R243</f>
        <v>396626.5</v>
      </c>
      <c r="S199" s="136">
        <f>S200+S204+S205+S212+S213+S214+S216+S217+S218+S219+S220+S221+S231+S243</f>
        <v>833628.39999999991</v>
      </c>
      <c r="T199" s="39"/>
    </row>
    <row r="200" spans="1:20" ht="45" customHeight="1">
      <c r="A200" s="276" t="s">
        <v>183</v>
      </c>
      <c r="B200" s="311">
        <v>2101</v>
      </c>
      <c r="C200" s="317"/>
      <c r="D200" s="315"/>
      <c r="E200" s="315"/>
      <c r="F200" s="315"/>
      <c r="G200" s="315"/>
      <c r="H200" s="315"/>
      <c r="I200" s="315"/>
      <c r="J200" s="315"/>
      <c r="K200" s="315"/>
      <c r="L200" s="51"/>
      <c r="M200" s="51"/>
      <c r="N200" s="197">
        <f t="shared" ref="N200" si="149">SUM(N201:N203)</f>
        <v>0</v>
      </c>
      <c r="O200" s="48">
        <f t="shared" ref="O200:S200" si="150">SUM(O201:O203)</f>
        <v>0</v>
      </c>
      <c r="P200" s="48">
        <f t="shared" si="150"/>
        <v>0</v>
      </c>
      <c r="Q200" s="136">
        <f t="shared" si="150"/>
        <v>0</v>
      </c>
      <c r="R200" s="136">
        <f t="shared" si="150"/>
        <v>0</v>
      </c>
      <c r="S200" s="136">
        <f t="shared" si="150"/>
        <v>0</v>
      </c>
      <c r="T200" s="39"/>
    </row>
    <row r="201" spans="1:20">
      <c r="A201" s="276"/>
      <c r="B201" s="311"/>
      <c r="C201" s="317"/>
      <c r="D201" s="315"/>
      <c r="E201" s="315"/>
      <c r="F201" s="315"/>
      <c r="G201" s="315"/>
      <c r="H201" s="315"/>
      <c r="I201" s="315"/>
      <c r="J201" s="315"/>
      <c r="K201" s="315"/>
      <c r="L201" s="34" t="s">
        <v>21</v>
      </c>
      <c r="M201" s="34" t="s">
        <v>22</v>
      </c>
      <c r="N201" s="197"/>
      <c r="O201" s="48"/>
      <c r="P201" s="48"/>
      <c r="Q201" s="136"/>
      <c r="R201" s="136"/>
      <c r="S201" s="136"/>
      <c r="T201" s="39"/>
    </row>
    <row r="202" spans="1:20">
      <c r="A202" s="276"/>
      <c r="B202" s="311"/>
      <c r="C202" s="317"/>
      <c r="D202" s="315"/>
      <c r="E202" s="315"/>
      <c r="F202" s="315"/>
      <c r="G202" s="315"/>
      <c r="H202" s="315"/>
      <c r="I202" s="315"/>
      <c r="J202" s="315"/>
      <c r="K202" s="315"/>
      <c r="L202" s="34" t="s">
        <v>21</v>
      </c>
      <c r="M202" s="34" t="s">
        <v>23</v>
      </c>
      <c r="N202" s="197"/>
      <c r="O202" s="48"/>
      <c r="P202" s="48"/>
      <c r="Q202" s="136"/>
      <c r="R202" s="136"/>
      <c r="S202" s="136"/>
      <c r="T202" s="39"/>
    </row>
    <row r="203" spans="1:20">
      <c r="A203" s="276"/>
      <c r="B203" s="311"/>
      <c r="C203" s="317"/>
      <c r="D203" s="315"/>
      <c r="E203" s="315"/>
      <c r="F203" s="315"/>
      <c r="G203" s="315"/>
      <c r="H203" s="315"/>
      <c r="I203" s="315"/>
      <c r="J203" s="315"/>
      <c r="K203" s="315"/>
      <c r="L203" s="34" t="s">
        <v>21</v>
      </c>
      <c r="M203" s="34" t="s">
        <v>29</v>
      </c>
      <c r="N203" s="197"/>
      <c r="O203" s="48"/>
      <c r="P203" s="48"/>
      <c r="Q203" s="136"/>
      <c r="R203" s="136"/>
      <c r="S203" s="136"/>
      <c r="T203" s="39"/>
    </row>
    <row r="204" spans="1:20" ht="22.5">
      <c r="A204" s="54" t="s">
        <v>410</v>
      </c>
      <c r="B204" s="45">
        <v>2102</v>
      </c>
      <c r="C204" s="50"/>
      <c r="D204" s="51"/>
      <c r="E204" s="51"/>
      <c r="F204" s="51"/>
      <c r="G204" s="51"/>
      <c r="H204" s="51"/>
      <c r="I204" s="51"/>
      <c r="J204" s="51"/>
      <c r="K204" s="51"/>
      <c r="L204" s="51"/>
      <c r="M204" s="51"/>
      <c r="N204" s="197">
        <v>0</v>
      </c>
      <c r="O204" s="48">
        <v>0</v>
      </c>
      <c r="P204" s="48">
        <v>0</v>
      </c>
      <c r="Q204" s="136">
        <v>0</v>
      </c>
      <c r="R204" s="136">
        <v>0</v>
      </c>
      <c r="S204" s="136">
        <v>0</v>
      </c>
      <c r="T204" s="39"/>
    </row>
    <row r="205" spans="1:20" ht="101.25" customHeight="1">
      <c r="A205" s="276" t="s">
        <v>411</v>
      </c>
      <c r="B205" s="311">
        <v>2103</v>
      </c>
      <c r="C205" s="317"/>
      <c r="D205" s="315"/>
      <c r="E205" s="315"/>
      <c r="F205" s="315"/>
      <c r="G205" s="315"/>
      <c r="H205" s="315"/>
      <c r="I205" s="315"/>
      <c r="J205" s="315"/>
      <c r="K205" s="315"/>
      <c r="L205" s="51"/>
      <c r="M205" s="51"/>
      <c r="N205" s="55">
        <f t="shared" ref="N205" si="151">SUM(N206:N211)</f>
        <v>0</v>
      </c>
      <c r="O205" s="55">
        <f t="shared" ref="O205:S205" si="152">SUM(O206:O211)</f>
        <v>0</v>
      </c>
      <c r="P205" s="55">
        <f t="shared" si="152"/>
        <v>0</v>
      </c>
      <c r="Q205" s="55">
        <f t="shared" si="152"/>
        <v>0</v>
      </c>
      <c r="R205" s="55">
        <f t="shared" si="152"/>
        <v>0</v>
      </c>
      <c r="S205" s="55">
        <f t="shared" si="152"/>
        <v>0</v>
      </c>
      <c r="T205" s="39"/>
    </row>
    <row r="206" spans="1:20">
      <c r="A206" s="276"/>
      <c r="B206" s="311"/>
      <c r="C206" s="317"/>
      <c r="D206" s="315"/>
      <c r="E206" s="315"/>
      <c r="F206" s="315"/>
      <c r="G206" s="315"/>
      <c r="H206" s="315"/>
      <c r="I206" s="315"/>
      <c r="J206" s="315"/>
      <c r="K206" s="315"/>
      <c r="L206" s="34" t="s">
        <v>21</v>
      </c>
      <c r="M206" s="34" t="s">
        <v>29</v>
      </c>
      <c r="N206" s="62"/>
      <c r="O206" s="61"/>
      <c r="P206" s="62"/>
      <c r="Q206" s="62"/>
      <c r="R206" s="62"/>
      <c r="S206" s="62"/>
      <c r="T206" s="39"/>
    </row>
    <row r="207" spans="1:20">
      <c r="A207" s="276"/>
      <c r="B207" s="311"/>
      <c r="C207" s="317"/>
      <c r="D207" s="315"/>
      <c r="E207" s="315"/>
      <c r="F207" s="315"/>
      <c r="G207" s="315"/>
      <c r="H207" s="315"/>
      <c r="I207" s="315"/>
      <c r="J207" s="315"/>
      <c r="K207" s="315"/>
      <c r="L207" s="34" t="s">
        <v>25</v>
      </c>
      <c r="M207" s="34" t="s">
        <v>23</v>
      </c>
      <c r="N207" s="62"/>
      <c r="O207" s="61"/>
      <c r="P207" s="62"/>
      <c r="Q207" s="62"/>
      <c r="R207" s="62"/>
      <c r="S207" s="62"/>
      <c r="T207" s="39"/>
    </row>
    <row r="208" spans="1:20">
      <c r="A208" s="276"/>
      <c r="B208" s="311"/>
      <c r="C208" s="317"/>
      <c r="D208" s="315"/>
      <c r="E208" s="315"/>
      <c r="F208" s="315"/>
      <c r="G208" s="315"/>
      <c r="H208" s="315"/>
      <c r="I208" s="315"/>
      <c r="J208" s="315"/>
      <c r="K208" s="315"/>
      <c r="L208" s="34" t="s">
        <v>24</v>
      </c>
      <c r="M208" s="34" t="s">
        <v>33</v>
      </c>
      <c r="N208" s="62"/>
      <c r="O208" s="61"/>
      <c r="P208" s="62"/>
      <c r="Q208" s="62"/>
      <c r="R208" s="62"/>
      <c r="S208" s="62"/>
      <c r="T208" s="39"/>
    </row>
    <row r="209" spans="1:20">
      <c r="A209" s="276"/>
      <c r="B209" s="311"/>
      <c r="C209" s="317"/>
      <c r="D209" s="315"/>
      <c r="E209" s="315"/>
      <c r="F209" s="315"/>
      <c r="G209" s="315"/>
      <c r="H209" s="315"/>
      <c r="I209" s="315"/>
      <c r="J209" s="315"/>
      <c r="K209" s="315"/>
      <c r="L209" s="34" t="s">
        <v>24</v>
      </c>
      <c r="M209" s="34" t="s">
        <v>30</v>
      </c>
      <c r="N209" s="62"/>
      <c r="O209" s="61"/>
      <c r="P209" s="62"/>
      <c r="Q209" s="62"/>
      <c r="R209" s="62"/>
      <c r="S209" s="62"/>
      <c r="T209" s="39"/>
    </row>
    <row r="210" spans="1:20">
      <c r="A210" s="276"/>
      <c r="B210" s="311"/>
      <c r="C210" s="317"/>
      <c r="D210" s="315"/>
      <c r="E210" s="315"/>
      <c r="F210" s="315"/>
      <c r="G210" s="315"/>
      <c r="H210" s="315"/>
      <c r="I210" s="315"/>
      <c r="J210" s="315"/>
      <c r="K210" s="315"/>
      <c r="L210" s="34" t="s">
        <v>24</v>
      </c>
      <c r="M210" s="34" t="s">
        <v>34</v>
      </c>
      <c r="N210" s="62"/>
      <c r="O210" s="61"/>
      <c r="P210" s="62"/>
      <c r="Q210" s="62"/>
      <c r="R210" s="62"/>
      <c r="S210" s="62"/>
      <c r="T210" s="39"/>
    </row>
    <row r="211" spans="1:20">
      <c r="A211" s="276"/>
      <c r="B211" s="311"/>
      <c r="C211" s="317"/>
      <c r="D211" s="315"/>
      <c r="E211" s="315"/>
      <c r="F211" s="315"/>
      <c r="G211" s="315"/>
      <c r="H211" s="315"/>
      <c r="I211" s="315"/>
      <c r="J211" s="315"/>
      <c r="K211" s="315"/>
      <c r="L211" s="34" t="s">
        <v>25</v>
      </c>
      <c r="M211" s="34" t="s">
        <v>25</v>
      </c>
      <c r="N211" s="62"/>
      <c r="O211" s="61"/>
      <c r="P211" s="62"/>
      <c r="Q211" s="62"/>
      <c r="R211" s="62"/>
      <c r="S211" s="62"/>
      <c r="T211" s="39"/>
    </row>
    <row r="212" spans="1:20" ht="67.5">
      <c r="A212" s="54" t="s">
        <v>412</v>
      </c>
      <c r="B212" s="45">
        <v>2104</v>
      </c>
      <c r="C212" s="50"/>
      <c r="D212" s="51"/>
      <c r="E212" s="51"/>
      <c r="F212" s="51"/>
      <c r="G212" s="51"/>
      <c r="H212" s="51"/>
      <c r="I212" s="51"/>
      <c r="J212" s="51"/>
      <c r="K212" s="51"/>
      <c r="L212" s="51"/>
      <c r="M212" s="51"/>
      <c r="N212" s="197">
        <v>0</v>
      </c>
      <c r="O212" s="48">
        <v>0</v>
      </c>
      <c r="P212" s="48">
        <v>0</v>
      </c>
      <c r="Q212" s="136">
        <v>0</v>
      </c>
      <c r="R212" s="136">
        <v>0</v>
      </c>
      <c r="S212" s="136">
        <v>0</v>
      </c>
      <c r="T212" s="39"/>
    </row>
    <row r="213" spans="1:20" ht="33.75">
      <c r="A213" s="54" t="s">
        <v>413</v>
      </c>
      <c r="B213" s="45">
        <v>2105</v>
      </c>
      <c r="C213" s="50"/>
      <c r="D213" s="51"/>
      <c r="E213" s="51"/>
      <c r="F213" s="51"/>
      <c r="G213" s="51"/>
      <c r="H213" s="51"/>
      <c r="I213" s="51"/>
      <c r="J213" s="51"/>
      <c r="K213" s="51"/>
      <c r="L213" s="51"/>
      <c r="M213" s="51"/>
      <c r="N213" s="197">
        <v>0</v>
      </c>
      <c r="O213" s="48">
        <v>0</v>
      </c>
      <c r="P213" s="48">
        <v>0</v>
      </c>
      <c r="Q213" s="136">
        <v>0</v>
      </c>
      <c r="R213" s="136">
        <v>0</v>
      </c>
      <c r="S213" s="136">
        <v>0</v>
      </c>
      <c r="T213" s="39"/>
    </row>
    <row r="214" spans="1:20" ht="43.5" customHeight="1">
      <c r="A214" s="54" t="s">
        <v>414</v>
      </c>
      <c r="B214" s="45">
        <v>2106</v>
      </c>
      <c r="C214" s="50"/>
      <c r="D214" s="51"/>
      <c r="E214" s="51"/>
      <c r="F214" s="51"/>
      <c r="G214" s="51"/>
      <c r="H214" s="51"/>
      <c r="I214" s="51"/>
      <c r="J214" s="51"/>
      <c r="K214" s="51"/>
      <c r="L214" s="51"/>
      <c r="M214" s="51"/>
      <c r="N214" s="197">
        <v>0</v>
      </c>
      <c r="O214" s="48">
        <v>0</v>
      </c>
      <c r="P214" s="48">
        <v>0</v>
      </c>
      <c r="Q214" s="136">
        <v>0</v>
      </c>
      <c r="R214" s="136">
        <v>0</v>
      </c>
      <c r="S214" s="136">
        <v>0</v>
      </c>
      <c r="T214" s="39"/>
    </row>
    <row r="215" spans="1:20" ht="59.25" customHeight="1">
      <c r="A215" s="54" t="s">
        <v>415</v>
      </c>
      <c r="B215" s="45">
        <v>2107</v>
      </c>
      <c r="C215" s="50"/>
      <c r="D215" s="51"/>
      <c r="E215" s="51"/>
      <c r="F215" s="51"/>
      <c r="G215" s="51"/>
      <c r="H215" s="51"/>
      <c r="I215" s="51"/>
      <c r="J215" s="51"/>
      <c r="K215" s="51"/>
      <c r="L215" s="51"/>
      <c r="M215" s="51"/>
      <c r="N215" s="197"/>
      <c r="O215" s="48"/>
      <c r="P215" s="48"/>
      <c r="Q215" s="136"/>
      <c r="R215" s="136"/>
      <c r="S215" s="136"/>
      <c r="T215" s="39"/>
    </row>
    <row r="216" spans="1:20" ht="117" customHeight="1">
      <c r="A216" s="54" t="s">
        <v>416</v>
      </c>
      <c r="B216" s="45">
        <v>2108</v>
      </c>
      <c r="C216" s="50"/>
      <c r="D216" s="51"/>
      <c r="E216" s="51"/>
      <c r="F216" s="51"/>
      <c r="G216" s="51"/>
      <c r="H216" s="51"/>
      <c r="I216" s="51"/>
      <c r="J216" s="51"/>
      <c r="K216" s="51"/>
      <c r="L216" s="34" t="s">
        <v>21</v>
      </c>
      <c r="M216" s="34" t="s">
        <v>27</v>
      </c>
      <c r="N216" s="197"/>
      <c r="O216" s="48"/>
      <c r="P216" s="48"/>
      <c r="Q216" s="136"/>
      <c r="R216" s="136"/>
      <c r="S216" s="136"/>
      <c r="T216" s="39"/>
    </row>
    <row r="217" spans="1:20" ht="119.25" customHeight="1">
      <c r="A217" s="54" t="s">
        <v>417</v>
      </c>
      <c r="B217" s="45">
        <v>2109</v>
      </c>
      <c r="C217" s="50"/>
      <c r="D217" s="51"/>
      <c r="E217" s="51"/>
      <c r="F217" s="51"/>
      <c r="G217" s="51"/>
      <c r="H217" s="51"/>
      <c r="I217" s="51"/>
      <c r="J217" s="51"/>
      <c r="K217" s="51"/>
      <c r="L217" s="51"/>
      <c r="M217" s="51"/>
      <c r="N217" s="197">
        <v>0</v>
      </c>
      <c r="O217" s="48">
        <v>0</v>
      </c>
      <c r="P217" s="48">
        <v>0</v>
      </c>
      <c r="Q217" s="136">
        <v>0</v>
      </c>
      <c r="R217" s="136">
        <v>0</v>
      </c>
      <c r="S217" s="136">
        <v>0</v>
      </c>
      <c r="T217" s="39"/>
    </row>
    <row r="218" spans="1:20" ht="110.25" customHeight="1">
      <c r="A218" s="54" t="s">
        <v>418</v>
      </c>
      <c r="B218" s="45">
        <v>2110</v>
      </c>
      <c r="C218" s="50"/>
      <c r="D218" s="51"/>
      <c r="E218" s="51"/>
      <c r="F218" s="51"/>
      <c r="G218" s="51"/>
      <c r="H218" s="51"/>
      <c r="I218" s="51"/>
      <c r="J218" s="51"/>
      <c r="K218" s="51"/>
      <c r="L218" s="51"/>
      <c r="M218" s="51"/>
      <c r="N218" s="197">
        <v>0</v>
      </c>
      <c r="O218" s="48">
        <v>0</v>
      </c>
      <c r="P218" s="48">
        <v>0</v>
      </c>
      <c r="Q218" s="136">
        <v>0</v>
      </c>
      <c r="R218" s="136">
        <v>0</v>
      </c>
      <c r="S218" s="136">
        <v>0</v>
      </c>
      <c r="T218" s="39"/>
    </row>
    <row r="219" spans="1:20" ht="78.75">
      <c r="A219" s="54" t="s">
        <v>419</v>
      </c>
      <c r="B219" s="45">
        <v>2111</v>
      </c>
      <c r="C219" s="50"/>
      <c r="D219" s="51"/>
      <c r="E219" s="51"/>
      <c r="F219" s="51"/>
      <c r="G219" s="51"/>
      <c r="H219" s="51"/>
      <c r="I219" s="51"/>
      <c r="J219" s="51"/>
      <c r="K219" s="51"/>
      <c r="L219" s="34" t="s">
        <v>34</v>
      </c>
      <c r="M219" s="34" t="s">
        <v>22</v>
      </c>
      <c r="N219" s="197">
        <v>0</v>
      </c>
      <c r="O219" s="48">
        <v>0</v>
      </c>
      <c r="P219" s="48">
        <v>0</v>
      </c>
      <c r="Q219" s="136">
        <v>0</v>
      </c>
      <c r="R219" s="136">
        <v>0</v>
      </c>
      <c r="S219" s="136">
        <v>0</v>
      </c>
      <c r="T219" s="39"/>
    </row>
    <row r="220" spans="1:20" ht="43.5" customHeight="1">
      <c r="A220" s="54" t="s">
        <v>420</v>
      </c>
      <c r="B220" s="45">
        <v>2112</v>
      </c>
      <c r="C220" s="50"/>
      <c r="D220" s="51"/>
      <c r="E220" s="51"/>
      <c r="F220" s="51"/>
      <c r="G220" s="51"/>
      <c r="H220" s="51"/>
      <c r="I220" s="51"/>
      <c r="J220" s="51"/>
      <c r="K220" s="51"/>
      <c r="L220" s="51"/>
      <c r="M220" s="51"/>
      <c r="N220" s="197">
        <v>0</v>
      </c>
      <c r="O220" s="48">
        <v>0</v>
      </c>
      <c r="P220" s="48">
        <v>0</v>
      </c>
      <c r="Q220" s="136">
        <v>0</v>
      </c>
      <c r="R220" s="136">
        <v>0</v>
      </c>
      <c r="S220" s="136">
        <v>0</v>
      </c>
      <c r="T220" s="39"/>
    </row>
    <row r="221" spans="1:20" ht="157.5" customHeight="1">
      <c r="A221" s="276" t="s">
        <v>421</v>
      </c>
      <c r="B221" s="311">
        <v>2113</v>
      </c>
      <c r="C221" s="317"/>
      <c r="D221" s="315"/>
      <c r="E221" s="315"/>
      <c r="F221" s="315"/>
      <c r="G221" s="315"/>
      <c r="H221" s="315"/>
      <c r="I221" s="315"/>
      <c r="J221" s="315"/>
      <c r="K221" s="315"/>
      <c r="L221" s="51"/>
      <c r="M221" s="51"/>
      <c r="N221" s="69">
        <f t="shared" ref="N221" si="153">SUM(N222:N230)</f>
        <v>0</v>
      </c>
      <c r="O221" s="69">
        <f t="shared" ref="O221:S221" si="154">SUM(O222:O230)</f>
        <v>0</v>
      </c>
      <c r="P221" s="69">
        <f t="shared" si="154"/>
        <v>0</v>
      </c>
      <c r="Q221" s="69">
        <f t="shared" si="154"/>
        <v>0</v>
      </c>
      <c r="R221" s="69">
        <f t="shared" si="154"/>
        <v>0</v>
      </c>
      <c r="S221" s="69">
        <f t="shared" si="154"/>
        <v>0</v>
      </c>
      <c r="T221" s="39"/>
    </row>
    <row r="222" spans="1:20">
      <c r="A222" s="276"/>
      <c r="B222" s="311"/>
      <c r="C222" s="317"/>
      <c r="D222" s="315"/>
      <c r="E222" s="315"/>
      <c r="F222" s="315"/>
      <c r="G222" s="315"/>
      <c r="H222" s="315"/>
      <c r="I222" s="315"/>
      <c r="J222" s="315"/>
      <c r="K222" s="315"/>
      <c r="L222" s="34" t="s">
        <v>21</v>
      </c>
      <c r="M222" s="34" t="s">
        <v>24</v>
      </c>
      <c r="N222" s="62"/>
      <c r="O222" s="61"/>
      <c r="P222" s="62"/>
      <c r="Q222" s="62"/>
      <c r="R222" s="62"/>
      <c r="S222" s="62"/>
      <c r="T222" s="39"/>
    </row>
    <row r="223" spans="1:20">
      <c r="A223" s="276"/>
      <c r="B223" s="311"/>
      <c r="C223" s="317"/>
      <c r="D223" s="315"/>
      <c r="E223" s="315"/>
      <c r="F223" s="315"/>
      <c r="G223" s="315"/>
      <c r="H223" s="315"/>
      <c r="I223" s="315"/>
      <c r="J223" s="315"/>
      <c r="K223" s="315"/>
      <c r="L223" s="34" t="s">
        <v>21</v>
      </c>
      <c r="M223" s="34" t="s">
        <v>26</v>
      </c>
      <c r="N223" s="62"/>
      <c r="O223" s="61"/>
      <c r="P223" s="62"/>
      <c r="Q223" s="62"/>
      <c r="R223" s="62"/>
      <c r="S223" s="62"/>
      <c r="T223" s="39"/>
    </row>
    <row r="224" spans="1:20">
      <c r="A224" s="276"/>
      <c r="B224" s="311"/>
      <c r="C224" s="317"/>
      <c r="D224" s="315"/>
      <c r="E224" s="315"/>
      <c r="F224" s="315"/>
      <c r="G224" s="315"/>
      <c r="H224" s="315"/>
      <c r="I224" s="315"/>
      <c r="J224" s="315"/>
      <c r="K224" s="315"/>
      <c r="L224" s="34" t="s">
        <v>21</v>
      </c>
      <c r="M224" s="34" t="s">
        <v>29</v>
      </c>
      <c r="N224" s="62"/>
      <c r="O224" s="61"/>
      <c r="P224" s="62"/>
      <c r="Q224" s="62"/>
      <c r="R224" s="62"/>
      <c r="S224" s="62"/>
      <c r="T224" s="39"/>
    </row>
    <row r="225" spans="1:20">
      <c r="A225" s="276"/>
      <c r="B225" s="311"/>
      <c r="C225" s="317"/>
      <c r="D225" s="315"/>
      <c r="E225" s="315"/>
      <c r="F225" s="315"/>
      <c r="G225" s="315"/>
      <c r="H225" s="315"/>
      <c r="I225" s="315"/>
      <c r="J225" s="315"/>
      <c r="K225" s="315"/>
      <c r="L225" s="34" t="s">
        <v>24</v>
      </c>
      <c r="M225" s="34" t="s">
        <v>33</v>
      </c>
      <c r="N225" s="62"/>
      <c r="O225" s="61"/>
      <c r="P225" s="62"/>
      <c r="Q225" s="62"/>
      <c r="R225" s="62"/>
      <c r="S225" s="62"/>
      <c r="T225" s="39"/>
    </row>
    <row r="226" spans="1:20">
      <c r="A226" s="276"/>
      <c r="B226" s="311"/>
      <c r="C226" s="317"/>
      <c r="D226" s="315"/>
      <c r="E226" s="315"/>
      <c r="F226" s="315"/>
      <c r="G226" s="315"/>
      <c r="H226" s="315"/>
      <c r="I226" s="315"/>
      <c r="J226" s="315"/>
      <c r="K226" s="315"/>
      <c r="L226" s="34" t="s">
        <v>24</v>
      </c>
      <c r="M226" s="34" t="s">
        <v>34</v>
      </c>
      <c r="N226" s="62"/>
      <c r="O226" s="61"/>
      <c r="P226" s="62"/>
      <c r="Q226" s="62"/>
      <c r="R226" s="62"/>
      <c r="S226" s="62"/>
      <c r="T226" s="39"/>
    </row>
    <row r="227" spans="1:20">
      <c r="A227" s="276"/>
      <c r="B227" s="311"/>
      <c r="C227" s="317"/>
      <c r="D227" s="315"/>
      <c r="E227" s="315"/>
      <c r="F227" s="315"/>
      <c r="G227" s="315"/>
      <c r="H227" s="315"/>
      <c r="I227" s="315"/>
      <c r="J227" s="315"/>
      <c r="K227" s="315"/>
      <c r="L227" s="34" t="s">
        <v>25</v>
      </c>
      <c r="M227" s="34" t="s">
        <v>25</v>
      </c>
      <c r="N227" s="62"/>
      <c r="O227" s="61"/>
      <c r="P227" s="62"/>
      <c r="Q227" s="62"/>
      <c r="R227" s="62"/>
      <c r="S227" s="62"/>
      <c r="T227" s="39"/>
    </row>
    <row r="228" spans="1:20">
      <c r="A228" s="276"/>
      <c r="B228" s="311"/>
      <c r="C228" s="317"/>
      <c r="D228" s="315"/>
      <c r="E228" s="315"/>
      <c r="F228" s="315"/>
      <c r="G228" s="315"/>
      <c r="H228" s="315"/>
      <c r="I228" s="315"/>
      <c r="J228" s="315"/>
      <c r="K228" s="315"/>
      <c r="L228" s="34" t="s">
        <v>27</v>
      </c>
      <c r="M228" s="34" t="s">
        <v>25</v>
      </c>
      <c r="N228" s="62"/>
      <c r="O228" s="61"/>
      <c r="P228" s="62"/>
      <c r="Q228" s="62"/>
      <c r="R228" s="62"/>
      <c r="S228" s="62"/>
      <c r="T228" s="39"/>
    </row>
    <row r="229" spans="1:20">
      <c r="A229" s="276"/>
      <c r="B229" s="311"/>
      <c r="C229" s="317"/>
      <c r="D229" s="315"/>
      <c r="E229" s="315"/>
      <c r="F229" s="315"/>
      <c r="G229" s="315"/>
      <c r="H229" s="315"/>
      <c r="I229" s="315"/>
      <c r="J229" s="315"/>
      <c r="K229" s="315"/>
      <c r="L229" s="34" t="s">
        <v>27</v>
      </c>
      <c r="M229" s="34" t="s">
        <v>30</v>
      </c>
      <c r="N229" s="62"/>
      <c r="O229" s="61"/>
      <c r="P229" s="62"/>
      <c r="Q229" s="62"/>
      <c r="R229" s="62"/>
      <c r="S229" s="62"/>
      <c r="T229" s="39"/>
    </row>
    <row r="230" spans="1:20">
      <c r="A230" s="276"/>
      <c r="B230" s="311"/>
      <c r="C230" s="317"/>
      <c r="D230" s="315"/>
      <c r="E230" s="315"/>
      <c r="F230" s="315"/>
      <c r="G230" s="315"/>
      <c r="H230" s="315"/>
      <c r="I230" s="315"/>
      <c r="J230" s="315"/>
      <c r="K230" s="315"/>
      <c r="L230" s="34" t="s">
        <v>33</v>
      </c>
      <c r="M230" s="34" t="s">
        <v>24</v>
      </c>
      <c r="N230" s="62"/>
      <c r="O230" s="61"/>
      <c r="P230" s="62"/>
      <c r="Q230" s="62"/>
      <c r="R230" s="62"/>
      <c r="S230" s="62"/>
      <c r="T230" s="39"/>
    </row>
    <row r="231" spans="1:20" ht="135" customHeight="1">
      <c r="A231" s="276" t="s">
        <v>422</v>
      </c>
      <c r="B231" s="311">
        <v>2114</v>
      </c>
      <c r="C231" s="317"/>
      <c r="D231" s="315"/>
      <c r="E231" s="315"/>
      <c r="F231" s="315"/>
      <c r="G231" s="315"/>
      <c r="H231" s="315"/>
      <c r="I231" s="315"/>
      <c r="J231" s="315"/>
      <c r="K231" s="315"/>
      <c r="L231" s="51"/>
      <c r="M231" s="51"/>
      <c r="N231" s="55">
        <f t="shared" ref="N231" si="155">SUM(N232:N241)</f>
        <v>0</v>
      </c>
      <c r="O231" s="55">
        <f t="shared" ref="O231:S231" si="156">SUM(O232:O241)</f>
        <v>0</v>
      </c>
      <c r="P231" s="55">
        <f t="shared" si="156"/>
        <v>0</v>
      </c>
      <c r="Q231" s="55">
        <f t="shared" si="156"/>
        <v>0</v>
      </c>
      <c r="R231" s="55">
        <f t="shared" si="156"/>
        <v>0</v>
      </c>
      <c r="S231" s="55">
        <f t="shared" si="156"/>
        <v>0</v>
      </c>
      <c r="T231" s="39"/>
    </row>
    <row r="232" spans="1:20">
      <c r="A232" s="276"/>
      <c r="B232" s="311"/>
      <c r="C232" s="317"/>
      <c r="D232" s="315"/>
      <c r="E232" s="315"/>
      <c r="F232" s="315"/>
      <c r="G232" s="315"/>
      <c r="H232" s="315"/>
      <c r="I232" s="315"/>
      <c r="J232" s="315"/>
      <c r="K232" s="315"/>
      <c r="L232" s="34" t="s">
        <v>21</v>
      </c>
      <c r="M232" s="34" t="s">
        <v>29</v>
      </c>
      <c r="N232" s="62"/>
      <c r="O232" s="61"/>
      <c r="P232" s="62"/>
      <c r="Q232" s="62"/>
      <c r="R232" s="62"/>
      <c r="S232" s="62"/>
      <c r="T232" s="39"/>
    </row>
    <row r="233" spans="1:20">
      <c r="A233" s="276"/>
      <c r="B233" s="311"/>
      <c r="C233" s="317"/>
      <c r="D233" s="315"/>
      <c r="E233" s="315"/>
      <c r="F233" s="315"/>
      <c r="G233" s="315"/>
      <c r="H233" s="315"/>
      <c r="I233" s="315"/>
      <c r="J233" s="315"/>
      <c r="K233" s="315"/>
      <c r="L233" s="34" t="s">
        <v>23</v>
      </c>
      <c r="M233" s="34" t="s">
        <v>30</v>
      </c>
      <c r="N233" s="62"/>
      <c r="O233" s="61"/>
      <c r="P233" s="62"/>
      <c r="Q233" s="62"/>
      <c r="R233" s="62"/>
      <c r="S233" s="62"/>
      <c r="T233" s="39"/>
    </row>
    <row r="234" spans="1:20">
      <c r="A234" s="276"/>
      <c r="B234" s="311"/>
      <c r="C234" s="317"/>
      <c r="D234" s="315"/>
      <c r="E234" s="315"/>
      <c r="F234" s="315"/>
      <c r="G234" s="315"/>
      <c r="H234" s="315"/>
      <c r="I234" s="315"/>
      <c r="J234" s="315"/>
      <c r="K234" s="315"/>
      <c r="L234" s="34" t="s">
        <v>24</v>
      </c>
      <c r="M234" s="34" t="s">
        <v>34</v>
      </c>
      <c r="N234" s="62"/>
      <c r="O234" s="61"/>
      <c r="P234" s="62"/>
      <c r="Q234" s="62"/>
      <c r="R234" s="62"/>
      <c r="S234" s="62"/>
      <c r="T234" s="39"/>
    </row>
    <row r="235" spans="1:20">
      <c r="A235" s="276"/>
      <c r="B235" s="311"/>
      <c r="C235" s="317"/>
      <c r="D235" s="315"/>
      <c r="E235" s="315"/>
      <c r="F235" s="315"/>
      <c r="G235" s="315"/>
      <c r="H235" s="315"/>
      <c r="I235" s="315"/>
      <c r="J235" s="315"/>
      <c r="K235" s="315"/>
      <c r="L235" s="34" t="s">
        <v>25</v>
      </c>
      <c r="M235" s="34" t="s">
        <v>25</v>
      </c>
      <c r="N235" s="62"/>
      <c r="O235" s="61"/>
      <c r="P235" s="62"/>
      <c r="Q235" s="62"/>
      <c r="R235" s="62"/>
      <c r="S235" s="62"/>
      <c r="T235" s="39"/>
    </row>
    <row r="236" spans="1:20">
      <c r="A236" s="276"/>
      <c r="B236" s="311"/>
      <c r="C236" s="317"/>
      <c r="D236" s="315"/>
      <c r="E236" s="315"/>
      <c r="F236" s="315"/>
      <c r="G236" s="315"/>
      <c r="H236" s="315"/>
      <c r="I236" s="315"/>
      <c r="J236" s="315"/>
      <c r="K236" s="315"/>
      <c r="L236" s="34" t="s">
        <v>27</v>
      </c>
      <c r="M236" s="34" t="s">
        <v>21</v>
      </c>
      <c r="N236" s="62"/>
      <c r="O236" s="61"/>
      <c r="P236" s="62"/>
      <c r="Q236" s="62"/>
      <c r="R236" s="62"/>
      <c r="S236" s="62"/>
      <c r="T236" s="39"/>
    </row>
    <row r="237" spans="1:20">
      <c r="A237" s="276"/>
      <c r="B237" s="311"/>
      <c r="C237" s="317"/>
      <c r="D237" s="315"/>
      <c r="E237" s="315"/>
      <c r="F237" s="315"/>
      <c r="G237" s="315"/>
      <c r="H237" s="315"/>
      <c r="I237" s="315"/>
      <c r="J237" s="315"/>
      <c r="K237" s="315"/>
      <c r="L237" s="34" t="s">
        <v>27</v>
      </c>
      <c r="M237" s="34" t="s">
        <v>22</v>
      </c>
      <c r="N237" s="62"/>
      <c r="O237" s="61"/>
      <c r="P237" s="62"/>
      <c r="Q237" s="62"/>
      <c r="R237" s="62"/>
      <c r="S237" s="62"/>
      <c r="T237" s="39"/>
    </row>
    <row r="238" spans="1:20" ht="13.5" customHeight="1">
      <c r="A238" s="276"/>
      <c r="B238" s="311"/>
      <c r="C238" s="317"/>
      <c r="D238" s="315"/>
      <c r="E238" s="315"/>
      <c r="F238" s="315"/>
      <c r="G238" s="315"/>
      <c r="H238" s="315"/>
      <c r="I238" s="315"/>
      <c r="J238" s="315"/>
      <c r="K238" s="315"/>
      <c r="L238" s="34" t="s">
        <v>27</v>
      </c>
      <c r="M238" s="34" t="s">
        <v>23</v>
      </c>
      <c r="N238" s="62"/>
      <c r="O238" s="61"/>
      <c r="P238" s="62"/>
      <c r="Q238" s="62"/>
      <c r="R238" s="62"/>
      <c r="S238" s="62"/>
      <c r="T238" s="39"/>
    </row>
    <row r="239" spans="1:20">
      <c r="A239" s="276"/>
      <c r="B239" s="311"/>
      <c r="C239" s="317"/>
      <c r="D239" s="315"/>
      <c r="E239" s="315"/>
      <c r="F239" s="315"/>
      <c r="G239" s="315"/>
      <c r="H239" s="315"/>
      <c r="I239" s="315"/>
      <c r="J239" s="315"/>
      <c r="K239" s="315"/>
      <c r="L239" s="34" t="s">
        <v>27</v>
      </c>
      <c r="M239" s="34" t="s">
        <v>30</v>
      </c>
      <c r="N239" s="62"/>
      <c r="O239" s="61"/>
      <c r="P239" s="62"/>
      <c r="Q239" s="62"/>
      <c r="R239" s="62"/>
      <c r="S239" s="62"/>
      <c r="T239" s="39"/>
    </row>
    <row r="240" spans="1:20">
      <c r="A240" s="276"/>
      <c r="B240" s="311"/>
      <c r="C240" s="317"/>
      <c r="D240" s="315"/>
      <c r="E240" s="315"/>
      <c r="F240" s="315"/>
      <c r="G240" s="315"/>
      <c r="H240" s="315"/>
      <c r="I240" s="315"/>
      <c r="J240" s="315"/>
      <c r="K240" s="315"/>
      <c r="L240" s="34" t="s">
        <v>33</v>
      </c>
      <c r="M240" s="34" t="s">
        <v>21</v>
      </c>
      <c r="N240" s="62"/>
      <c r="O240" s="61"/>
      <c r="P240" s="62"/>
      <c r="Q240" s="62"/>
      <c r="R240" s="62"/>
      <c r="S240" s="62"/>
      <c r="T240" s="39"/>
    </row>
    <row r="241" spans="1:20">
      <c r="A241" s="276"/>
      <c r="B241" s="311"/>
      <c r="C241" s="317"/>
      <c r="D241" s="315"/>
      <c r="E241" s="315"/>
      <c r="F241" s="315"/>
      <c r="G241" s="315"/>
      <c r="H241" s="315"/>
      <c r="I241" s="315"/>
      <c r="J241" s="315"/>
      <c r="K241" s="315"/>
      <c r="L241" s="34" t="s">
        <v>28</v>
      </c>
      <c r="M241" s="34" t="s">
        <v>22</v>
      </c>
      <c r="N241" s="62"/>
      <c r="O241" s="61"/>
      <c r="P241" s="62"/>
      <c r="Q241" s="62"/>
      <c r="R241" s="62"/>
      <c r="S241" s="62"/>
      <c r="T241" s="39"/>
    </row>
    <row r="242" spans="1:20">
      <c r="A242" s="276"/>
      <c r="B242" s="311"/>
      <c r="C242" s="76"/>
      <c r="D242" s="315"/>
      <c r="E242" s="315"/>
      <c r="F242" s="315"/>
      <c r="G242" s="315"/>
      <c r="H242" s="315"/>
      <c r="I242" s="315"/>
      <c r="J242" s="315"/>
      <c r="K242" s="315"/>
      <c r="L242" s="34" t="s">
        <v>28</v>
      </c>
      <c r="M242" s="34" t="s">
        <v>23</v>
      </c>
      <c r="N242" s="62"/>
      <c r="O242" s="61"/>
      <c r="P242" s="62"/>
      <c r="Q242" s="62"/>
      <c r="R242" s="62"/>
      <c r="S242" s="62"/>
      <c r="T242" s="39"/>
    </row>
    <row r="243" spans="1:20" ht="45" customHeight="1">
      <c r="A243" s="318" t="s">
        <v>423</v>
      </c>
      <c r="B243" s="311">
        <v>2115</v>
      </c>
      <c r="C243" s="317"/>
      <c r="D243" s="315"/>
      <c r="E243" s="315"/>
      <c r="F243" s="315"/>
      <c r="G243" s="315"/>
      <c r="H243" s="315"/>
      <c r="I243" s="315"/>
      <c r="J243" s="315"/>
      <c r="K243" s="315"/>
      <c r="L243" s="51"/>
      <c r="M243" s="51"/>
      <c r="N243" s="52">
        <f t="shared" ref="N243" si="157">SUM(N244:N270)</f>
        <v>84164.499999999985</v>
      </c>
      <c r="O243" s="55">
        <f t="shared" ref="O243:S243" si="158">SUM(O244:O270)</f>
        <v>12453.7</v>
      </c>
      <c r="P243" s="52">
        <f t="shared" si="158"/>
        <v>125301.6</v>
      </c>
      <c r="Q243" s="55">
        <f t="shared" si="158"/>
        <v>876459.6</v>
      </c>
      <c r="R243" s="55">
        <f t="shared" si="158"/>
        <v>396626.5</v>
      </c>
      <c r="S243" s="55">
        <f t="shared" si="158"/>
        <v>833628.39999999991</v>
      </c>
      <c r="T243" s="39"/>
    </row>
    <row r="244" spans="1:20" ht="13.5" customHeight="1">
      <c r="A244" s="318"/>
      <c r="B244" s="311"/>
      <c r="C244" s="317"/>
      <c r="D244" s="315"/>
      <c r="E244" s="315"/>
      <c r="F244" s="315"/>
      <c r="G244" s="315"/>
      <c r="H244" s="315"/>
      <c r="I244" s="315"/>
      <c r="J244" s="315"/>
      <c r="K244" s="315"/>
      <c r="L244" s="34" t="s">
        <v>21</v>
      </c>
      <c r="M244" s="34" t="s">
        <v>23</v>
      </c>
      <c r="N244" s="56"/>
      <c r="O244" s="56"/>
      <c r="P244" s="56"/>
      <c r="Q244" s="55"/>
      <c r="R244" s="55"/>
      <c r="S244" s="55"/>
      <c r="T244" s="39"/>
    </row>
    <row r="245" spans="1:20" ht="14.25" customHeight="1">
      <c r="A245" s="318"/>
      <c r="B245" s="311"/>
      <c r="C245" s="317"/>
      <c r="D245" s="315"/>
      <c r="E245" s="315"/>
      <c r="F245" s="315"/>
      <c r="G245" s="315"/>
      <c r="H245" s="315"/>
      <c r="I245" s="315"/>
      <c r="J245" s="315"/>
      <c r="K245" s="315"/>
      <c r="L245" s="34" t="s">
        <v>21</v>
      </c>
      <c r="M245" s="34" t="s">
        <v>24</v>
      </c>
      <c r="N245" s="63"/>
      <c r="O245" s="63"/>
      <c r="P245" s="63"/>
      <c r="Q245" s="62"/>
      <c r="R245" s="62"/>
      <c r="S245" s="62"/>
      <c r="T245" s="39"/>
    </row>
    <row r="246" spans="1:20" ht="14.25" customHeight="1">
      <c r="A246" s="318"/>
      <c r="B246" s="311"/>
      <c r="C246" s="317"/>
      <c r="D246" s="315"/>
      <c r="E246" s="315"/>
      <c r="F246" s="315"/>
      <c r="G246" s="315"/>
      <c r="H246" s="315"/>
      <c r="I246" s="315"/>
      <c r="J246" s="315"/>
      <c r="K246" s="315"/>
      <c r="L246" s="34" t="s">
        <v>21</v>
      </c>
      <c r="M246" s="34" t="s">
        <v>26</v>
      </c>
      <c r="N246" s="63"/>
      <c r="O246" s="63"/>
      <c r="P246" s="63"/>
      <c r="Q246" s="62"/>
      <c r="R246" s="62"/>
      <c r="S246" s="62"/>
      <c r="T246" s="39"/>
    </row>
    <row r="247" spans="1:20" ht="14.25" customHeight="1">
      <c r="A247" s="318"/>
      <c r="B247" s="311"/>
      <c r="C247" s="317"/>
      <c r="D247" s="315"/>
      <c r="E247" s="315"/>
      <c r="F247" s="315"/>
      <c r="G247" s="315"/>
      <c r="H247" s="315"/>
      <c r="I247" s="315"/>
      <c r="J247" s="315"/>
      <c r="K247" s="315"/>
      <c r="L247" s="34" t="s">
        <v>21</v>
      </c>
      <c r="M247" s="34" t="s">
        <v>28</v>
      </c>
      <c r="N247" s="63">
        <v>70218.2</v>
      </c>
      <c r="O247" s="63"/>
      <c r="P247" s="63">
        <v>108100.2</v>
      </c>
      <c r="Q247" s="62">
        <v>711099</v>
      </c>
      <c r="R247" s="62">
        <v>381265.8</v>
      </c>
      <c r="S247" s="62">
        <v>818267.7</v>
      </c>
      <c r="T247" s="39"/>
    </row>
    <row r="248" spans="1:20" ht="14.25" customHeight="1">
      <c r="A248" s="318"/>
      <c r="B248" s="311"/>
      <c r="C248" s="317"/>
      <c r="D248" s="315"/>
      <c r="E248" s="315"/>
      <c r="F248" s="315"/>
      <c r="G248" s="315"/>
      <c r="H248" s="315"/>
      <c r="I248" s="315"/>
      <c r="J248" s="315"/>
      <c r="K248" s="315"/>
      <c r="L248" s="34" t="s">
        <v>21</v>
      </c>
      <c r="M248" s="34" t="s">
        <v>29</v>
      </c>
      <c r="N248" s="67">
        <f>9328.2+150+1442.8</f>
        <v>10921</v>
      </c>
      <c r="O248" s="62">
        <f>9278.3+150+0.1</f>
        <v>9428.4</v>
      </c>
      <c r="P248" s="67">
        <f>10070.7+766.4+2752.5</f>
        <v>13589.6</v>
      </c>
      <c r="Q248" s="62">
        <f>150000+6800+5560.7-0.1</f>
        <v>162360.6</v>
      </c>
      <c r="R248" s="62">
        <f>5560.7+6800</f>
        <v>12360.7</v>
      </c>
      <c r="S248" s="62">
        <f>5560.7+6800</f>
        <v>12360.7</v>
      </c>
      <c r="T248" s="39"/>
    </row>
    <row r="249" spans="1:20" ht="14.25" customHeight="1">
      <c r="A249" s="318"/>
      <c r="B249" s="311"/>
      <c r="C249" s="317"/>
      <c r="D249" s="315"/>
      <c r="E249" s="315"/>
      <c r="F249" s="315"/>
      <c r="G249" s="315"/>
      <c r="H249" s="315"/>
      <c r="I249" s="315"/>
      <c r="J249" s="315"/>
      <c r="K249" s="315"/>
      <c r="L249" s="34" t="s">
        <v>22</v>
      </c>
      <c r="M249" s="34" t="s">
        <v>23</v>
      </c>
      <c r="N249" s="63"/>
      <c r="O249" s="63"/>
      <c r="P249" s="63"/>
      <c r="Q249" s="62"/>
      <c r="R249" s="62"/>
      <c r="S249" s="62"/>
      <c r="T249" s="39"/>
    </row>
    <row r="250" spans="1:20" ht="14.25" customHeight="1">
      <c r="A250" s="318"/>
      <c r="B250" s="311"/>
      <c r="C250" s="317"/>
      <c r="D250" s="315"/>
      <c r="E250" s="315"/>
      <c r="F250" s="315"/>
      <c r="G250" s="315"/>
      <c r="H250" s="315"/>
      <c r="I250" s="315"/>
      <c r="J250" s="315"/>
      <c r="K250" s="315"/>
      <c r="L250" s="34" t="s">
        <v>23</v>
      </c>
      <c r="M250" s="34" t="s">
        <v>24</v>
      </c>
      <c r="N250" s="63"/>
      <c r="O250" s="63"/>
      <c r="P250" s="63"/>
      <c r="Q250" s="62"/>
      <c r="R250" s="62"/>
      <c r="S250" s="62"/>
      <c r="T250" s="39"/>
    </row>
    <row r="251" spans="1:20" ht="14.25" customHeight="1">
      <c r="A251" s="318"/>
      <c r="B251" s="311"/>
      <c r="C251" s="317"/>
      <c r="D251" s="315"/>
      <c r="E251" s="315"/>
      <c r="F251" s="315"/>
      <c r="G251" s="315"/>
      <c r="H251" s="315"/>
      <c r="I251" s="315"/>
      <c r="J251" s="315"/>
      <c r="K251" s="315"/>
      <c r="L251" s="34" t="s">
        <v>24</v>
      </c>
      <c r="M251" s="34" t="s">
        <v>21</v>
      </c>
      <c r="N251" s="63"/>
      <c r="O251" s="63"/>
      <c r="P251" s="63"/>
      <c r="Q251" s="62"/>
      <c r="R251" s="62"/>
      <c r="S251" s="62"/>
      <c r="T251" s="39"/>
    </row>
    <row r="252" spans="1:20" ht="14.25" customHeight="1">
      <c r="A252" s="318"/>
      <c r="B252" s="311"/>
      <c r="C252" s="317"/>
      <c r="D252" s="315"/>
      <c r="E252" s="315"/>
      <c r="F252" s="315"/>
      <c r="G252" s="315"/>
      <c r="H252" s="315"/>
      <c r="I252" s="315"/>
      <c r="J252" s="315"/>
      <c r="K252" s="315"/>
      <c r="L252" s="34" t="s">
        <v>24</v>
      </c>
      <c r="M252" s="34" t="s">
        <v>33</v>
      </c>
      <c r="N252" s="67">
        <v>2595.4</v>
      </c>
      <c r="O252" s="62">
        <v>2595.4</v>
      </c>
      <c r="P252" s="67">
        <f>2900+100</f>
        <v>3000</v>
      </c>
      <c r="Q252" s="62">
        <v>3000</v>
      </c>
      <c r="R252" s="62">
        <v>3000</v>
      </c>
      <c r="S252" s="62">
        <v>3000</v>
      </c>
      <c r="T252" s="39"/>
    </row>
    <row r="253" spans="1:20" ht="14.25" customHeight="1">
      <c r="A253" s="318"/>
      <c r="B253" s="311"/>
      <c r="C253" s="317"/>
      <c r="D253" s="315"/>
      <c r="E253" s="315"/>
      <c r="F253" s="315"/>
      <c r="G253" s="315"/>
      <c r="H253" s="315"/>
      <c r="I253" s="315"/>
      <c r="J253" s="315"/>
      <c r="K253" s="315"/>
      <c r="L253" s="34" t="s">
        <v>24</v>
      </c>
      <c r="M253" s="34" t="s">
        <v>30</v>
      </c>
      <c r="N253" s="63"/>
      <c r="O253" s="63"/>
      <c r="P253" s="63"/>
      <c r="Q253" s="62"/>
      <c r="R253" s="62"/>
      <c r="S253" s="62"/>
      <c r="T253" s="39"/>
    </row>
    <row r="254" spans="1:20" ht="14.25" customHeight="1">
      <c r="A254" s="318"/>
      <c r="B254" s="311"/>
      <c r="C254" s="317"/>
      <c r="D254" s="315"/>
      <c r="E254" s="315"/>
      <c r="F254" s="315"/>
      <c r="G254" s="315"/>
      <c r="H254" s="315"/>
      <c r="I254" s="315"/>
      <c r="J254" s="315"/>
      <c r="K254" s="315"/>
      <c r="L254" s="34" t="s">
        <v>24</v>
      </c>
      <c r="M254" s="34" t="s">
        <v>31</v>
      </c>
      <c r="N254" s="62"/>
      <c r="O254" s="62"/>
      <c r="P254" s="62"/>
      <c r="Q254" s="62"/>
      <c r="R254" s="62"/>
      <c r="S254" s="62"/>
      <c r="T254" s="39"/>
    </row>
    <row r="255" spans="1:20" ht="14.25" customHeight="1">
      <c r="A255" s="318"/>
      <c r="B255" s="311"/>
      <c r="C255" s="317"/>
      <c r="D255" s="315"/>
      <c r="E255" s="315"/>
      <c r="F255" s="315"/>
      <c r="G255" s="315"/>
      <c r="H255" s="315"/>
      <c r="I255" s="315"/>
      <c r="J255" s="315"/>
      <c r="K255" s="315"/>
      <c r="L255" s="34" t="s">
        <v>24</v>
      </c>
      <c r="M255" s="34" t="s">
        <v>34</v>
      </c>
      <c r="N255" s="67">
        <f>213.8-0.1</f>
        <v>213.70000000000002</v>
      </c>
      <c r="O255" s="62">
        <v>213.7</v>
      </c>
      <c r="P255" s="67">
        <v>264.5</v>
      </c>
      <c r="Q255" s="62"/>
      <c r="R255" s="62"/>
      <c r="S255" s="62"/>
      <c r="T255" s="39"/>
    </row>
    <row r="256" spans="1:20" ht="14.25" customHeight="1">
      <c r="A256" s="318"/>
      <c r="B256" s="311"/>
      <c r="C256" s="317"/>
      <c r="D256" s="315"/>
      <c r="E256" s="315"/>
      <c r="F256" s="315"/>
      <c r="G256" s="315"/>
      <c r="H256" s="315"/>
      <c r="I256" s="315"/>
      <c r="J256" s="315"/>
      <c r="K256" s="315"/>
      <c r="L256" s="34" t="s">
        <v>25</v>
      </c>
      <c r="M256" s="34" t="s">
        <v>21</v>
      </c>
      <c r="N256" s="62"/>
      <c r="O256" s="62"/>
      <c r="P256" s="62"/>
      <c r="Q256" s="62"/>
      <c r="R256" s="62"/>
      <c r="S256" s="62"/>
      <c r="T256" s="39"/>
    </row>
    <row r="257" spans="1:20" ht="14.25" customHeight="1">
      <c r="A257" s="318"/>
      <c r="B257" s="311"/>
      <c r="C257" s="317"/>
      <c r="D257" s="315"/>
      <c r="E257" s="315"/>
      <c r="F257" s="315"/>
      <c r="G257" s="315"/>
      <c r="H257" s="315"/>
      <c r="I257" s="315"/>
      <c r="J257" s="315"/>
      <c r="K257" s="315"/>
      <c r="L257" s="34" t="s">
        <v>25</v>
      </c>
      <c r="M257" s="34" t="s">
        <v>22</v>
      </c>
      <c r="N257" s="62"/>
      <c r="O257" s="62"/>
      <c r="P257" s="62"/>
      <c r="Q257" s="62"/>
      <c r="R257" s="62"/>
      <c r="S257" s="62"/>
      <c r="T257" s="39"/>
    </row>
    <row r="258" spans="1:20" ht="14.25" customHeight="1">
      <c r="A258" s="318"/>
      <c r="B258" s="311"/>
      <c r="C258" s="317"/>
      <c r="D258" s="315"/>
      <c r="E258" s="315"/>
      <c r="F258" s="315"/>
      <c r="G258" s="315"/>
      <c r="H258" s="315"/>
      <c r="I258" s="315"/>
      <c r="J258" s="315"/>
      <c r="K258" s="315"/>
      <c r="L258" s="34" t="s">
        <v>25</v>
      </c>
      <c r="M258" s="34" t="s">
        <v>23</v>
      </c>
      <c r="N258" s="67">
        <v>96.5</v>
      </c>
      <c r="O258" s="62">
        <v>96.5</v>
      </c>
      <c r="P258" s="67">
        <v>70</v>
      </c>
      <c r="Q258" s="62"/>
      <c r="R258" s="62"/>
      <c r="S258" s="62"/>
      <c r="T258" s="39"/>
    </row>
    <row r="259" spans="1:20" ht="14.25" customHeight="1">
      <c r="A259" s="318"/>
      <c r="B259" s="311"/>
      <c r="C259" s="317"/>
      <c r="D259" s="315"/>
      <c r="E259" s="315"/>
      <c r="F259" s="315"/>
      <c r="G259" s="315"/>
      <c r="H259" s="315"/>
      <c r="I259" s="315"/>
      <c r="J259" s="315"/>
      <c r="K259" s="315"/>
      <c r="L259" s="34" t="s">
        <v>25</v>
      </c>
      <c r="M259" s="34" t="s">
        <v>25</v>
      </c>
      <c r="N259" s="62"/>
      <c r="O259" s="62"/>
      <c r="P259" s="62">
        <v>200</v>
      </c>
      <c r="Q259" s="62"/>
      <c r="R259" s="62"/>
      <c r="S259" s="62"/>
      <c r="T259" s="39"/>
    </row>
    <row r="260" spans="1:20" ht="14.25" customHeight="1">
      <c r="A260" s="318"/>
      <c r="B260" s="311"/>
      <c r="C260" s="317"/>
      <c r="D260" s="315"/>
      <c r="E260" s="315"/>
      <c r="F260" s="315"/>
      <c r="G260" s="315"/>
      <c r="H260" s="315"/>
      <c r="I260" s="315"/>
      <c r="J260" s="315"/>
      <c r="K260" s="315"/>
      <c r="L260" s="34" t="s">
        <v>27</v>
      </c>
      <c r="M260" s="34" t="s">
        <v>21</v>
      </c>
      <c r="N260" s="62"/>
      <c r="O260" s="62"/>
      <c r="P260" s="62"/>
      <c r="Q260" s="62"/>
      <c r="R260" s="62"/>
      <c r="S260" s="62"/>
      <c r="T260" s="39"/>
    </row>
    <row r="261" spans="1:20" ht="14.25" customHeight="1">
      <c r="A261" s="318"/>
      <c r="B261" s="311"/>
      <c r="C261" s="317"/>
      <c r="D261" s="315"/>
      <c r="E261" s="315"/>
      <c r="F261" s="315"/>
      <c r="G261" s="315"/>
      <c r="H261" s="315"/>
      <c r="I261" s="315"/>
      <c r="J261" s="315"/>
      <c r="K261" s="315"/>
      <c r="L261" s="34" t="s">
        <v>27</v>
      </c>
      <c r="M261" s="34" t="s">
        <v>22</v>
      </c>
      <c r="N261" s="62"/>
      <c r="O261" s="62"/>
      <c r="P261" s="62"/>
      <c r="Q261" s="62"/>
      <c r="R261" s="62"/>
      <c r="S261" s="62"/>
      <c r="T261" s="39"/>
    </row>
    <row r="262" spans="1:20" ht="14.25" customHeight="1">
      <c r="A262" s="318"/>
      <c r="B262" s="311"/>
      <c r="C262" s="317"/>
      <c r="D262" s="315"/>
      <c r="E262" s="315"/>
      <c r="F262" s="315"/>
      <c r="G262" s="315"/>
      <c r="H262" s="315"/>
      <c r="I262" s="315"/>
      <c r="J262" s="315"/>
      <c r="K262" s="315"/>
      <c r="L262" s="34" t="s">
        <v>27</v>
      </c>
      <c r="M262" s="34" t="s">
        <v>23</v>
      </c>
      <c r="N262" s="63"/>
      <c r="O262" s="63"/>
      <c r="P262" s="63"/>
      <c r="Q262" s="62"/>
      <c r="R262" s="62"/>
      <c r="S262" s="62"/>
      <c r="T262" s="39"/>
    </row>
    <row r="263" spans="1:20" ht="14.25" customHeight="1">
      <c r="A263" s="318"/>
      <c r="B263" s="311"/>
      <c r="C263" s="317"/>
      <c r="D263" s="315"/>
      <c r="E263" s="315"/>
      <c r="F263" s="315"/>
      <c r="G263" s="315"/>
      <c r="H263" s="315"/>
      <c r="I263" s="315"/>
      <c r="J263" s="315"/>
      <c r="K263" s="315"/>
      <c r="L263" s="34" t="s">
        <v>27</v>
      </c>
      <c r="M263" s="34" t="s">
        <v>27</v>
      </c>
      <c r="N263" s="63"/>
      <c r="O263" s="63"/>
      <c r="P263" s="63"/>
      <c r="Q263" s="62"/>
      <c r="R263" s="62"/>
      <c r="S263" s="62"/>
      <c r="T263" s="39"/>
    </row>
    <row r="264" spans="1:20" ht="14.25" customHeight="1">
      <c r="A264" s="318"/>
      <c r="B264" s="311"/>
      <c r="C264" s="317"/>
      <c r="D264" s="315"/>
      <c r="E264" s="315"/>
      <c r="F264" s="315"/>
      <c r="G264" s="315"/>
      <c r="H264" s="315"/>
      <c r="I264" s="315"/>
      <c r="J264" s="315"/>
      <c r="K264" s="315"/>
      <c r="L264" s="34" t="s">
        <v>27</v>
      </c>
      <c r="M264" s="34" t="s">
        <v>30</v>
      </c>
      <c r="N264" s="63"/>
      <c r="O264" s="63"/>
      <c r="P264" s="63"/>
      <c r="Q264" s="62"/>
      <c r="R264" s="62"/>
      <c r="S264" s="62"/>
      <c r="T264" s="39"/>
    </row>
    <row r="265" spans="1:20" ht="14.25" customHeight="1">
      <c r="A265" s="318"/>
      <c r="B265" s="311"/>
      <c r="C265" s="317"/>
      <c r="D265" s="315"/>
      <c r="E265" s="315"/>
      <c r="F265" s="315"/>
      <c r="G265" s="315"/>
      <c r="H265" s="315"/>
      <c r="I265" s="315"/>
      <c r="J265" s="315"/>
      <c r="K265" s="315"/>
      <c r="L265" s="34" t="s">
        <v>33</v>
      </c>
      <c r="M265" s="34" t="s">
        <v>21</v>
      </c>
      <c r="N265" s="62"/>
      <c r="O265" s="63"/>
      <c r="P265" s="62"/>
      <c r="Q265" s="62"/>
      <c r="R265" s="62"/>
      <c r="S265" s="62"/>
      <c r="T265" s="39"/>
    </row>
    <row r="266" spans="1:20" ht="14.25" customHeight="1">
      <c r="A266" s="318"/>
      <c r="B266" s="311"/>
      <c r="C266" s="317"/>
      <c r="D266" s="315"/>
      <c r="E266" s="315"/>
      <c r="F266" s="315"/>
      <c r="G266" s="315"/>
      <c r="H266" s="315"/>
      <c r="I266" s="315"/>
      <c r="J266" s="315"/>
      <c r="K266" s="315"/>
      <c r="L266" s="34" t="s">
        <v>33</v>
      </c>
      <c r="M266" s="34" t="s">
        <v>24</v>
      </c>
      <c r="N266" s="67">
        <v>119.7</v>
      </c>
      <c r="O266" s="62">
        <v>119.7</v>
      </c>
      <c r="P266" s="67">
        <v>77.3</v>
      </c>
      <c r="Q266" s="62"/>
      <c r="R266" s="62"/>
      <c r="S266" s="62"/>
      <c r="T266" s="39"/>
    </row>
    <row r="267" spans="1:20" ht="14.25" customHeight="1">
      <c r="A267" s="318"/>
      <c r="B267" s="311"/>
      <c r="C267" s="317"/>
      <c r="D267" s="315"/>
      <c r="E267" s="315"/>
      <c r="F267" s="315"/>
      <c r="G267" s="315"/>
      <c r="H267" s="315"/>
      <c r="I267" s="315"/>
      <c r="J267" s="315"/>
      <c r="K267" s="315"/>
      <c r="L267" s="34" t="s">
        <v>31</v>
      </c>
      <c r="M267" s="34" t="s">
        <v>21</v>
      </c>
      <c r="N267" s="62"/>
      <c r="O267" s="63"/>
      <c r="P267" s="62"/>
      <c r="Q267" s="62"/>
      <c r="R267" s="62"/>
      <c r="S267" s="62"/>
      <c r="T267" s="39"/>
    </row>
    <row r="268" spans="1:20" ht="14.25" customHeight="1">
      <c r="A268" s="318"/>
      <c r="B268" s="311"/>
      <c r="C268" s="317"/>
      <c r="D268" s="315"/>
      <c r="E268" s="315"/>
      <c r="F268" s="315"/>
      <c r="G268" s="315"/>
      <c r="H268" s="315"/>
      <c r="I268" s="315"/>
      <c r="J268" s="315"/>
      <c r="K268" s="315"/>
      <c r="L268" s="34" t="s">
        <v>31</v>
      </c>
      <c r="M268" s="34" t="s">
        <v>23</v>
      </c>
      <c r="N268" s="62"/>
      <c r="O268" s="63"/>
      <c r="P268" s="62"/>
      <c r="Q268" s="62"/>
      <c r="R268" s="62"/>
      <c r="S268" s="62"/>
      <c r="T268" s="39"/>
    </row>
    <row r="269" spans="1:20" ht="14.25" customHeight="1">
      <c r="A269" s="318"/>
      <c r="B269" s="311"/>
      <c r="C269" s="317"/>
      <c r="D269" s="315"/>
      <c r="E269" s="315"/>
      <c r="F269" s="315"/>
      <c r="G269" s="315"/>
      <c r="H269" s="315"/>
      <c r="I269" s="315"/>
      <c r="J269" s="315"/>
      <c r="K269" s="315"/>
      <c r="L269" s="34" t="s">
        <v>28</v>
      </c>
      <c r="M269" s="34" t="s">
        <v>22</v>
      </c>
      <c r="N269" s="62"/>
      <c r="O269" s="77"/>
      <c r="P269" s="62"/>
      <c r="Q269" s="62"/>
      <c r="R269" s="62"/>
      <c r="S269" s="62"/>
      <c r="T269" s="39"/>
    </row>
    <row r="270" spans="1:20">
      <c r="A270" s="318"/>
      <c r="B270" s="311"/>
      <c r="C270" s="317"/>
      <c r="D270" s="315"/>
      <c r="E270" s="315"/>
      <c r="F270" s="315"/>
      <c r="G270" s="315"/>
      <c r="H270" s="315"/>
      <c r="I270" s="315"/>
      <c r="J270" s="315"/>
      <c r="K270" s="315"/>
      <c r="L270" s="34" t="s">
        <v>28</v>
      </c>
      <c r="M270" s="34" t="s">
        <v>25</v>
      </c>
      <c r="N270" s="62"/>
      <c r="O270" s="62"/>
      <c r="P270" s="62"/>
      <c r="Q270" s="62"/>
      <c r="R270" s="62"/>
      <c r="S270" s="62"/>
      <c r="T270" s="39"/>
    </row>
    <row r="271" spans="1:20" ht="78.75">
      <c r="A271" s="54" t="s">
        <v>424</v>
      </c>
      <c r="B271" s="45">
        <v>2200</v>
      </c>
      <c r="C271" s="46" t="s">
        <v>20</v>
      </c>
      <c r="D271" s="46" t="s">
        <v>20</v>
      </c>
      <c r="E271" s="46" t="s">
        <v>20</v>
      </c>
      <c r="F271" s="46" t="s">
        <v>20</v>
      </c>
      <c r="G271" s="46" t="s">
        <v>20</v>
      </c>
      <c r="H271" s="46" t="s">
        <v>20</v>
      </c>
      <c r="I271" s="46" t="s">
        <v>20</v>
      </c>
      <c r="J271" s="46" t="s">
        <v>20</v>
      </c>
      <c r="K271" s="46" t="s">
        <v>20</v>
      </c>
      <c r="L271" s="51"/>
      <c r="M271" s="51"/>
      <c r="N271" s="52">
        <f t="shared" ref="N271" si="159">N272+N294+N299</f>
        <v>316189.09999999998</v>
      </c>
      <c r="O271" s="55">
        <f t="shared" ref="O271:S271" si="160">O272+O294+O299</f>
        <v>181112.1</v>
      </c>
      <c r="P271" s="52">
        <f t="shared" si="160"/>
        <v>558814.30000000005</v>
      </c>
      <c r="Q271" s="55">
        <f t="shared" si="160"/>
        <v>1255192.3</v>
      </c>
      <c r="R271" s="55">
        <f t="shared" si="160"/>
        <v>2208108.1</v>
      </c>
      <c r="S271" s="55">
        <f t="shared" si="160"/>
        <v>2896845.4</v>
      </c>
      <c r="T271" s="39"/>
    </row>
    <row r="272" spans="1:20" ht="61.5" customHeight="1">
      <c r="A272" s="54" t="s">
        <v>214</v>
      </c>
      <c r="B272" s="45">
        <v>2201</v>
      </c>
      <c r="C272" s="46" t="s">
        <v>20</v>
      </c>
      <c r="D272" s="46" t="s">
        <v>20</v>
      </c>
      <c r="E272" s="46" t="s">
        <v>20</v>
      </c>
      <c r="F272" s="46" t="s">
        <v>20</v>
      </c>
      <c r="G272" s="46" t="s">
        <v>20</v>
      </c>
      <c r="H272" s="46" t="s">
        <v>20</v>
      </c>
      <c r="I272" s="46" t="s">
        <v>20</v>
      </c>
      <c r="J272" s="46" t="s">
        <v>20</v>
      </c>
      <c r="K272" s="46" t="s">
        <v>20</v>
      </c>
      <c r="L272" s="51"/>
      <c r="M272" s="51"/>
      <c r="N272" s="78">
        <f t="shared" ref="N272" si="161">N273+N274+N275+N276+N277+N278+N279+N282+N283+N284+N285+N286+N287+N288</f>
        <v>0</v>
      </c>
      <c r="O272" s="78">
        <f t="shared" ref="O272:S272" si="162">O273+O274+O275+O276+O277+O278+O279+O282+O283+O284+O285+O286+O287+O288</f>
        <v>0</v>
      </c>
      <c r="P272" s="78">
        <f t="shared" si="162"/>
        <v>0</v>
      </c>
      <c r="Q272" s="78">
        <f t="shared" si="162"/>
        <v>0</v>
      </c>
      <c r="R272" s="78">
        <f t="shared" si="162"/>
        <v>0</v>
      </c>
      <c r="S272" s="78">
        <f t="shared" si="162"/>
        <v>0</v>
      </c>
      <c r="T272" s="39"/>
    </row>
    <row r="273" spans="1:20" ht="17.25" customHeight="1">
      <c r="A273" s="54" t="s">
        <v>425</v>
      </c>
      <c r="B273" s="45">
        <v>2202</v>
      </c>
      <c r="C273" s="50"/>
      <c r="D273" s="51"/>
      <c r="E273" s="51"/>
      <c r="F273" s="51"/>
      <c r="G273" s="51"/>
      <c r="H273" s="51"/>
      <c r="I273" s="51"/>
      <c r="J273" s="51"/>
      <c r="K273" s="51"/>
      <c r="L273" s="34" t="s">
        <v>33</v>
      </c>
      <c r="M273" s="34" t="s">
        <v>21</v>
      </c>
      <c r="N273" s="62"/>
      <c r="O273" s="61"/>
      <c r="P273" s="62"/>
      <c r="Q273" s="62"/>
      <c r="R273" s="62"/>
      <c r="S273" s="62"/>
      <c r="T273" s="39"/>
    </row>
    <row r="274" spans="1:20" ht="22.5">
      <c r="A274" s="54" t="s">
        <v>426</v>
      </c>
      <c r="B274" s="45">
        <v>2203</v>
      </c>
      <c r="C274" s="50"/>
      <c r="D274" s="51"/>
      <c r="E274" s="51"/>
      <c r="F274" s="51"/>
      <c r="G274" s="51"/>
      <c r="H274" s="51"/>
      <c r="I274" s="51"/>
      <c r="J274" s="51"/>
      <c r="K274" s="51"/>
      <c r="L274" s="51"/>
      <c r="M274" s="51"/>
      <c r="N274" s="197">
        <v>0</v>
      </c>
      <c r="O274" s="48">
        <v>0</v>
      </c>
      <c r="P274" s="48">
        <v>0</v>
      </c>
      <c r="Q274" s="136">
        <v>0</v>
      </c>
      <c r="R274" s="136">
        <v>0</v>
      </c>
      <c r="S274" s="136">
        <v>0</v>
      </c>
      <c r="T274" s="39"/>
    </row>
    <row r="275" spans="1:20" ht="22.5">
      <c r="A275" s="54" t="s">
        <v>427</v>
      </c>
      <c r="B275" s="45">
        <v>2204</v>
      </c>
      <c r="C275" s="50"/>
      <c r="D275" s="51"/>
      <c r="E275" s="51"/>
      <c r="F275" s="51"/>
      <c r="G275" s="51"/>
      <c r="H275" s="51"/>
      <c r="I275" s="51"/>
      <c r="J275" s="51"/>
      <c r="K275" s="51"/>
      <c r="L275" s="51"/>
      <c r="M275" s="51"/>
      <c r="N275" s="197">
        <v>0</v>
      </c>
      <c r="O275" s="48">
        <v>0</v>
      </c>
      <c r="P275" s="48">
        <v>0</v>
      </c>
      <c r="Q275" s="136">
        <v>0</v>
      </c>
      <c r="R275" s="136">
        <v>0</v>
      </c>
      <c r="S275" s="136">
        <v>0</v>
      </c>
      <c r="T275" s="39"/>
    </row>
    <row r="276" spans="1:20" ht="45">
      <c r="A276" s="54" t="s">
        <v>428</v>
      </c>
      <c r="B276" s="45">
        <v>2205</v>
      </c>
      <c r="C276" s="50"/>
      <c r="D276" s="51"/>
      <c r="E276" s="51"/>
      <c r="F276" s="51"/>
      <c r="G276" s="51"/>
      <c r="H276" s="51"/>
      <c r="I276" s="51"/>
      <c r="J276" s="51"/>
      <c r="K276" s="51"/>
      <c r="L276" s="51"/>
      <c r="M276" s="51"/>
      <c r="N276" s="197">
        <v>0</v>
      </c>
      <c r="O276" s="48">
        <v>0</v>
      </c>
      <c r="P276" s="48">
        <v>0</v>
      </c>
      <c r="Q276" s="136">
        <v>0</v>
      </c>
      <c r="R276" s="136">
        <v>0</v>
      </c>
      <c r="S276" s="136">
        <v>0</v>
      </c>
      <c r="T276" s="39"/>
    </row>
    <row r="277" spans="1:20" ht="56.25">
      <c r="A277" s="54" t="s">
        <v>429</v>
      </c>
      <c r="B277" s="45">
        <v>2206</v>
      </c>
      <c r="C277" s="50"/>
      <c r="D277" s="51"/>
      <c r="E277" s="51"/>
      <c r="F277" s="51"/>
      <c r="G277" s="51"/>
      <c r="H277" s="51"/>
      <c r="I277" s="51"/>
      <c r="J277" s="51"/>
      <c r="K277" s="51"/>
      <c r="L277" s="51"/>
      <c r="M277" s="51"/>
      <c r="N277" s="197">
        <v>0</v>
      </c>
      <c r="O277" s="48">
        <v>0</v>
      </c>
      <c r="P277" s="48">
        <v>0</v>
      </c>
      <c r="Q277" s="136">
        <v>0</v>
      </c>
      <c r="R277" s="136">
        <v>0</v>
      </c>
      <c r="S277" s="136">
        <v>0</v>
      </c>
      <c r="T277" s="39"/>
    </row>
    <row r="278" spans="1:20">
      <c r="A278" s="54" t="s">
        <v>430</v>
      </c>
      <c r="B278" s="45">
        <v>2207</v>
      </c>
      <c r="C278" s="50"/>
      <c r="D278" s="51"/>
      <c r="E278" s="51"/>
      <c r="F278" s="51"/>
      <c r="G278" s="51"/>
      <c r="H278" s="51"/>
      <c r="I278" s="51"/>
      <c r="J278" s="51"/>
      <c r="K278" s="51"/>
      <c r="L278" s="51"/>
      <c r="M278" s="51"/>
      <c r="N278" s="197">
        <v>0</v>
      </c>
      <c r="O278" s="48">
        <v>0</v>
      </c>
      <c r="P278" s="48">
        <v>0</v>
      </c>
      <c r="Q278" s="136">
        <v>0</v>
      </c>
      <c r="R278" s="136">
        <v>0</v>
      </c>
      <c r="S278" s="136">
        <v>0</v>
      </c>
      <c r="T278" s="39"/>
    </row>
    <row r="279" spans="1:20">
      <c r="A279" s="54" t="s">
        <v>431</v>
      </c>
      <c r="B279" s="45">
        <v>2208</v>
      </c>
      <c r="C279" s="50"/>
      <c r="D279" s="51"/>
      <c r="E279" s="51"/>
      <c r="F279" s="51"/>
      <c r="G279" s="51"/>
      <c r="H279" s="51"/>
      <c r="I279" s="51"/>
      <c r="J279" s="51"/>
      <c r="K279" s="51"/>
      <c r="L279" s="34" t="s">
        <v>24</v>
      </c>
      <c r="M279" s="34" t="s">
        <v>34</v>
      </c>
      <c r="N279" s="197">
        <v>0</v>
      </c>
      <c r="O279" s="48">
        <v>0</v>
      </c>
      <c r="P279" s="48">
        <v>0</v>
      </c>
      <c r="Q279" s="136">
        <v>0</v>
      </c>
      <c r="R279" s="136">
        <v>0</v>
      </c>
      <c r="S279" s="136">
        <v>0</v>
      </c>
      <c r="T279" s="39"/>
    </row>
    <row r="280" spans="1:20">
      <c r="A280" s="54"/>
      <c r="B280" s="45"/>
      <c r="C280" s="50"/>
      <c r="D280" s="51"/>
      <c r="E280" s="51"/>
      <c r="F280" s="51"/>
      <c r="G280" s="51"/>
      <c r="H280" s="51"/>
      <c r="I280" s="51"/>
      <c r="J280" s="51"/>
      <c r="K280" s="51"/>
      <c r="L280" s="34"/>
      <c r="M280" s="34"/>
      <c r="N280" s="197"/>
      <c r="O280" s="48"/>
      <c r="P280" s="48"/>
      <c r="Q280" s="136"/>
      <c r="R280" s="136"/>
      <c r="S280" s="136"/>
      <c r="T280" s="39"/>
    </row>
    <row r="281" spans="1:20">
      <c r="A281" s="54"/>
      <c r="B281" s="45"/>
      <c r="C281" s="50"/>
      <c r="D281" s="51"/>
      <c r="E281" s="51"/>
      <c r="F281" s="51"/>
      <c r="G281" s="51"/>
      <c r="H281" s="51"/>
      <c r="I281" s="51"/>
      <c r="J281" s="51"/>
      <c r="K281" s="51"/>
      <c r="L281" s="34"/>
      <c r="M281" s="34"/>
      <c r="N281" s="197"/>
      <c r="O281" s="48"/>
      <c r="P281" s="48"/>
      <c r="Q281" s="136"/>
      <c r="R281" s="136"/>
      <c r="S281" s="136"/>
      <c r="T281" s="39"/>
    </row>
    <row r="282" spans="1:20" ht="56.25">
      <c r="A282" s="54" t="s">
        <v>432</v>
      </c>
      <c r="B282" s="45">
        <v>2209</v>
      </c>
      <c r="C282" s="50"/>
      <c r="D282" s="51"/>
      <c r="E282" s="51"/>
      <c r="F282" s="51"/>
      <c r="G282" s="51"/>
      <c r="H282" s="51"/>
      <c r="I282" s="51"/>
      <c r="J282" s="51"/>
      <c r="K282" s="51"/>
      <c r="L282" s="51"/>
      <c r="M282" s="51"/>
      <c r="N282" s="197">
        <v>0</v>
      </c>
      <c r="O282" s="48">
        <v>0</v>
      </c>
      <c r="P282" s="48">
        <v>0</v>
      </c>
      <c r="Q282" s="136">
        <v>0</v>
      </c>
      <c r="R282" s="136">
        <v>0</v>
      </c>
      <c r="S282" s="136">
        <v>0</v>
      </c>
      <c r="T282" s="39"/>
    </row>
    <row r="283" spans="1:20" ht="78.75">
      <c r="A283" s="54" t="s">
        <v>433</v>
      </c>
      <c r="B283" s="45">
        <v>2210</v>
      </c>
      <c r="C283" s="50"/>
      <c r="D283" s="51"/>
      <c r="E283" s="51"/>
      <c r="F283" s="51"/>
      <c r="G283" s="51"/>
      <c r="H283" s="51"/>
      <c r="I283" s="51"/>
      <c r="J283" s="51"/>
      <c r="K283" s="51"/>
      <c r="L283" s="51"/>
      <c r="M283" s="51"/>
      <c r="N283" s="197">
        <v>0</v>
      </c>
      <c r="O283" s="48">
        <v>0</v>
      </c>
      <c r="P283" s="48">
        <v>0</v>
      </c>
      <c r="Q283" s="136">
        <v>0</v>
      </c>
      <c r="R283" s="136">
        <v>0</v>
      </c>
      <c r="S283" s="136">
        <v>0</v>
      </c>
      <c r="T283" s="39"/>
    </row>
    <row r="284" spans="1:20" ht="33.75">
      <c r="A284" s="54" t="s">
        <v>434</v>
      </c>
      <c r="B284" s="45">
        <v>2211</v>
      </c>
      <c r="C284" s="50"/>
      <c r="D284" s="51"/>
      <c r="E284" s="51"/>
      <c r="F284" s="51"/>
      <c r="G284" s="51"/>
      <c r="H284" s="51"/>
      <c r="I284" s="51"/>
      <c r="J284" s="51"/>
      <c r="K284" s="51"/>
      <c r="L284" s="51"/>
      <c r="M284" s="51"/>
      <c r="N284" s="197">
        <v>0</v>
      </c>
      <c r="O284" s="48">
        <v>0</v>
      </c>
      <c r="P284" s="48">
        <v>0</v>
      </c>
      <c r="Q284" s="136">
        <v>0</v>
      </c>
      <c r="R284" s="136">
        <v>0</v>
      </c>
      <c r="S284" s="136">
        <v>0</v>
      </c>
      <c r="T284" s="39"/>
    </row>
    <row r="285" spans="1:20" ht="45">
      <c r="A285" s="54" t="s">
        <v>435</v>
      </c>
      <c r="B285" s="45">
        <v>2212</v>
      </c>
      <c r="C285" s="50"/>
      <c r="D285" s="51"/>
      <c r="E285" s="51"/>
      <c r="F285" s="51"/>
      <c r="G285" s="51"/>
      <c r="H285" s="51"/>
      <c r="I285" s="51"/>
      <c r="J285" s="51"/>
      <c r="K285" s="51"/>
      <c r="L285" s="51"/>
      <c r="M285" s="51"/>
      <c r="N285" s="197">
        <v>0</v>
      </c>
      <c r="O285" s="48">
        <v>0</v>
      </c>
      <c r="P285" s="48">
        <v>0</v>
      </c>
      <c r="Q285" s="136">
        <v>0</v>
      </c>
      <c r="R285" s="136">
        <v>0</v>
      </c>
      <c r="S285" s="136">
        <v>0</v>
      </c>
      <c r="T285" s="39"/>
    </row>
    <row r="286" spans="1:20" ht="56.25">
      <c r="A286" s="54" t="s">
        <v>436</v>
      </c>
      <c r="B286" s="45">
        <v>2213</v>
      </c>
      <c r="C286" s="50"/>
      <c r="D286" s="51"/>
      <c r="E286" s="51"/>
      <c r="F286" s="51"/>
      <c r="G286" s="51"/>
      <c r="H286" s="51"/>
      <c r="I286" s="51"/>
      <c r="J286" s="51"/>
      <c r="K286" s="51"/>
      <c r="L286" s="51"/>
      <c r="M286" s="51"/>
      <c r="N286" s="197">
        <v>0</v>
      </c>
      <c r="O286" s="48">
        <v>0</v>
      </c>
      <c r="P286" s="48">
        <v>0</v>
      </c>
      <c r="Q286" s="136">
        <v>0</v>
      </c>
      <c r="R286" s="136">
        <v>0</v>
      </c>
      <c r="S286" s="136">
        <v>0</v>
      </c>
      <c r="T286" s="39"/>
    </row>
    <row r="287" spans="1:20" ht="33.75">
      <c r="A287" s="54" t="s">
        <v>437</v>
      </c>
      <c r="B287" s="45">
        <v>2214</v>
      </c>
      <c r="C287" s="50"/>
      <c r="D287" s="51"/>
      <c r="E287" s="51"/>
      <c r="F287" s="51"/>
      <c r="G287" s="51"/>
      <c r="H287" s="51"/>
      <c r="I287" s="51"/>
      <c r="J287" s="51"/>
      <c r="K287" s="51"/>
      <c r="L287" s="51"/>
      <c r="M287" s="51"/>
      <c r="N287" s="197">
        <v>0</v>
      </c>
      <c r="O287" s="48">
        <v>0</v>
      </c>
      <c r="P287" s="48">
        <v>0</v>
      </c>
      <c r="Q287" s="136">
        <v>0</v>
      </c>
      <c r="R287" s="136">
        <v>0</v>
      </c>
      <c r="S287" s="136">
        <v>0</v>
      </c>
      <c r="T287" s="39"/>
    </row>
    <row r="288" spans="1:20" ht="56.25">
      <c r="A288" s="54" t="s">
        <v>438</v>
      </c>
      <c r="B288" s="45">
        <v>2215</v>
      </c>
      <c r="C288" s="50"/>
      <c r="D288" s="51"/>
      <c r="E288" s="51"/>
      <c r="F288" s="51"/>
      <c r="G288" s="51"/>
      <c r="H288" s="51"/>
      <c r="I288" s="51"/>
      <c r="J288" s="51"/>
      <c r="K288" s="51"/>
      <c r="L288" s="51"/>
      <c r="M288" s="51"/>
      <c r="N288" s="197">
        <v>0</v>
      </c>
      <c r="O288" s="48">
        <v>0</v>
      </c>
      <c r="P288" s="48">
        <v>0</v>
      </c>
      <c r="Q288" s="136">
        <v>0</v>
      </c>
      <c r="R288" s="136">
        <v>0</v>
      </c>
      <c r="S288" s="136">
        <v>0</v>
      </c>
      <c r="T288" s="39"/>
    </row>
    <row r="289" spans="1:20" ht="54.75" customHeight="1">
      <c r="A289" s="54" t="s">
        <v>242</v>
      </c>
      <c r="B289" s="74">
        <v>2216</v>
      </c>
      <c r="C289" s="50"/>
      <c r="D289" s="51"/>
      <c r="E289" s="51"/>
      <c r="F289" s="51"/>
      <c r="G289" s="51"/>
      <c r="H289" s="51"/>
      <c r="I289" s="51"/>
      <c r="J289" s="51"/>
      <c r="K289" s="51"/>
      <c r="L289" s="51"/>
      <c r="M289" s="51"/>
      <c r="N289" s="197"/>
      <c r="O289" s="48"/>
      <c r="P289" s="48"/>
      <c r="Q289" s="136"/>
      <c r="R289" s="136"/>
      <c r="S289" s="136"/>
      <c r="T289" s="39"/>
    </row>
    <row r="290" spans="1:20" ht="56.25">
      <c r="A290" s="54" t="s">
        <v>243</v>
      </c>
      <c r="B290" s="74">
        <v>2217</v>
      </c>
      <c r="C290" s="50"/>
      <c r="D290" s="51"/>
      <c r="E290" s="51"/>
      <c r="F290" s="51"/>
      <c r="G290" s="51"/>
      <c r="H290" s="51"/>
      <c r="I290" s="51"/>
      <c r="J290" s="51"/>
      <c r="K290" s="51"/>
      <c r="L290" s="51"/>
      <c r="M290" s="51"/>
      <c r="N290" s="197"/>
      <c r="O290" s="48"/>
      <c r="P290" s="48"/>
      <c r="Q290" s="136"/>
      <c r="R290" s="136"/>
      <c r="S290" s="136"/>
      <c r="T290" s="39"/>
    </row>
    <row r="291" spans="1:20" ht="71.25" customHeight="1">
      <c r="A291" s="54" t="s">
        <v>244</v>
      </c>
      <c r="B291" s="74">
        <v>2218</v>
      </c>
      <c r="C291" s="50"/>
      <c r="D291" s="51"/>
      <c r="E291" s="51"/>
      <c r="F291" s="51"/>
      <c r="G291" s="51"/>
      <c r="H291" s="51"/>
      <c r="I291" s="51"/>
      <c r="J291" s="51"/>
      <c r="K291" s="51"/>
      <c r="L291" s="51"/>
      <c r="M291" s="51"/>
      <c r="N291" s="197"/>
      <c r="O291" s="48"/>
      <c r="P291" s="48"/>
      <c r="Q291" s="136"/>
      <c r="R291" s="136"/>
      <c r="S291" s="136"/>
      <c r="T291" s="39"/>
    </row>
    <row r="292" spans="1:20" ht="71.25" customHeight="1">
      <c r="A292" s="54" t="s">
        <v>245</v>
      </c>
      <c r="B292" s="74">
        <v>2219</v>
      </c>
      <c r="C292" s="50"/>
      <c r="D292" s="51"/>
      <c r="E292" s="51"/>
      <c r="F292" s="51"/>
      <c r="G292" s="51"/>
      <c r="H292" s="51"/>
      <c r="I292" s="51"/>
      <c r="J292" s="51"/>
      <c r="K292" s="51"/>
      <c r="L292" s="51"/>
      <c r="M292" s="51"/>
      <c r="N292" s="197"/>
      <c r="O292" s="48"/>
      <c r="P292" s="48"/>
      <c r="Q292" s="136"/>
      <c r="R292" s="136"/>
      <c r="S292" s="136"/>
      <c r="T292" s="39"/>
    </row>
    <row r="293" spans="1:20" ht="57.75" customHeight="1">
      <c r="A293" s="54" t="s">
        <v>246</v>
      </c>
      <c r="B293" s="74">
        <v>2220</v>
      </c>
      <c r="C293" s="50"/>
      <c r="D293" s="51"/>
      <c r="E293" s="51"/>
      <c r="F293" s="51"/>
      <c r="G293" s="51"/>
      <c r="H293" s="51"/>
      <c r="I293" s="51"/>
      <c r="J293" s="51"/>
      <c r="K293" s="51"/>
      <c r="L293" s="51"/>
      <c r="M293" s="51"/>
      <c r="N293" s="197"/>
      <c r="O293" s="48"/>
      <c r="P293" s="48"/>
      <c r="Q293" s="136"/>
      <c r="R293" s="136"/>
      <c r="S293" s="136"/>
      <c r="T293" s="39"/>
    </row>
    <row r="294" spans="1:20" ht="78.75">
      <c r="A294" s="54" t="s">
        <v>439</v>
      </c>
      <c r="B294" s="74">
        <v>2300</v>
      </c>
      <c r="C294" s="46" t="s">
        <v>20</v>
      </c>
      <c r="D294" s="46" t="s">
        <v>20</v>
      </c>
      <c r="E294" s="46" t="s">
        <v>20</v>
      </c>
      <c r="F294" s="46" t="s">
        <v>20</v>
      </c>
      <c r="G294" s="46" t="s">
        <v>20</v>
      </c>
      <c r="H294" s="46" t="s">
        <v>20</v>
      </c>
      <c r="I294" s="46" t="s">
        <v>20</v>
      </c>
      <c r="J294" s="46" t="s">
        <v>20</v>
      </c>
      <c r="K294" s="46" t="s">
        <v>20</v>
      </c>
      <c r="L294" s="51"/>
      <c r="M294" s="51"/>
      <c r="N294" s="55">
        <f t="shared" ref="N294" si="163">N295+N296+N297+N298</f>
        <v>0</v>
      </c>
      <c r="O294" s="55">
        <f t="shared" ref="O294:S294" si="164">O295+O296+O297+O298</f>
        <v>0</v>
      </c>
      <c r="P294" s="55">
        <f t="shared" si="164"/>
        <v>0</v>
      </c>
      <c r="Q294" s="55">
        <f t="shared" si="164"/>
        <v>0</v>
      </c>
      <c r="R294" s="55">
        <f t="shared" si="164"/>
        <v>0</v>
      </c>
      <c r="S294" s="55">
        <f t="shared" si="164"/>
        <v>0</v>
      </c>
      <c r="T294" s="39"/>
    </row>
    <row r="295" spans="1:20" ht="22.5">
      <c r="A295" s="54" t="s">
        <v>248</v>
      </c>
      <c r="B295" s="45">
        <v>2301</v>
      </c>
      <c r="C295" s="50"/>
      <c r="D295" s="51"/>
      <c r="E295" s="51"/>
      <c r="F295" s="51"/>
      <c r="G295" s="51"/>
      <c r="H295" s="51"/>
      <c r="I295" s="51"/>
      <c r="J295" s="51"/>
      <c r="K295" s="51"/>
      <c r="L295" s="34" t="s">
        <v>31</v>
      </c>
      <c r="M295" s="34" t="s">
        <v>23</v>
      </c>
      <c r="N295" s="62"/>
      <c r="O295" s="61"/>
      <c r="P295" s="62"/>
      <c r="Q295" s="62"/>
      <c r="R295" s="62"/>
      <c r="S295" s="62"/>
      <c r="T295" s="39"/>
    </row>
    <row r="296" spans="1:20" ht="22.5">
      <c r="A296" s="54" t="s">
        <v>253</v>
      </c>
      <c r="B296" s="45">
        <v>2302</v>
      </c>
      <c r="C296" s="50"/>
      <c r="D296" s="51"/>
      <c r="E296" s="51"/>
      <c r="F296" s="51"/>
      <c r="G296" s="51"/>
      <c r="H296" s="51"/>
      <c r="I296" s="51"/>
      <c r="J296" s="51"/>
      <c r="K296" s="51"/>
      <c r="L296" s="34" t="s">
        <v>31</v>
      </c>
      <c r="M296" s="34" t="s">
        <v>23</v>
      </c>
      <c r="N296" s="62"/>
      <c r="O296" s="61"/>
      <c r="P296" s="62"/>
      <c r="Q296" s="62"/>
      <c r="R296" s="62"/>
      <c r="S296" s="62"/>
      <c r="T296" s="39"/>
    </row>
    <row r="297" spans="1:20" ht="22.5" customHeight="1">
      <c r="A297" s="276" t="s">
        <v>257</v>
      </c>
      <c r="B297" s="311">
        <v>2303</v>
      </c>
      <c r="C297" s="317"/>
      <c r="D297" s="315"/>
      <c r="E297" s="315"/>
      <c r="F297" s="315"/>
      <c r="G297" s="315"/>
      <c r="H297" s="315"/>
      <c r="I297" s="315"/>
      <c r="J297" s="315"/>
      <c r="K297" s="315"/>
      <c r="L297" s="34" t="s">
        <v>31</v>
      </c>
      <c r="M297" s="34" t="s">
        <v>23</v>
      </c>
      <c r="N297" s="62"/>
      <c r="O297" s="61"/>
      <c r="P297" s="62"/>
      <c r="Q297" s="62"/>
      <c r="R297" s="62"/>
      <c r="S297" s="62"/>
      <c r="T297" s="39"/>
    </row>
    <row r="298" spans="1:20">
      <c r="A298" s="276"/>
      <c r="B298" s="311"/>
      <c r="C298" s="317"/>
      <c r="D298" s="315"/>
      <c r="E298" s="315"/>
      <c r="F298" s="315"/>
      <c r="G298" s="315"/>
      <c r="H298" s="315"/>
      <c r="I298" s="315"/>
      <c r="J298" s="315"/>
      <c r="K298" s="315"/>
      <c r="L298" s="34" t="s">
        <v>31</v>
      </c>
      <c r="M298" s="34" t="s">
        <v>24</v>
      </c>
      <c r="N298" s="62"/>
      <c r="O298" s="61"/>
      <c r="P298" s="62"/>
      <c r="Q298" s="62"/>
      <c r="R298" s="62"/>
      <c r="S298" s="62"/>
      <c r="T298" s="39"/>
    </row>
    <row r="299" spans="1:20" ht="81.75" customHeight="1">
      <c r="A299" s="79" t="s">
        <v>440</v>
      </c>
      <c r="B299" s="74">
        <v>2400</v>
      </c>
      <c r="C299" s="46" t="s">
        <v>20</v>
      </c>
      <c r="D299" s="46" t="s">
        <v>20</v>
      </c>
      <c r="E299" s="46" t="s">
        <v>20</v>
      </c>
      <c r="F299" s="46" t="s">
        <v>20</v>
      </c>
      <c r="G299" s="46" t="s">
        <v>20</v>
      </c>
      <c r="H299" s="46" t="s">
        <v>20</v>
      </c>
      <c r="I299" s="46" t="s">
        <v>20</v>
      </c>
      <c r="J299" s="46" t="s">
        <v>20</v>
      </c>
      <c r="K299" s="46" t="s">
        <v>20</v>
      </c>
      <c r="L299" s="51"/>
      <c r="M299" s="51"/>
      <c r="N299" s="55">
        <f t="shared" ref="N299:S299" si="165">N300</f>
        <v>316189.09999999998</v>
      </c>
      <c r="O299" s="55">
        <f t="shared" si="165"/>
        <v>181112.1</v>
      </c>
      <c r="P299" s="55">
        <f t="shared" si="165"/>
        <v>558814.30000000005</v>
      </c>
      <c r="Q299" s="55">
        <f t="shared" si="165"/>
        <v>1255192.3</v>
      </c>
      <c r="R299" s="55">
        <f t="shared" si="165"/>
        <v>2208108.1</v>
      </c>
      <c r="S299" s="55">
        <f t="shared" si="165"/>
        <v>2896845.4</v>
      </c>
      <c r="T299" s="39"/>
    </row>
    <row r="300" spans="1:20" ht="19.5" customHeight="1">
      <c r="A300" s="54" t="s">
        <v>267</v>
      </c>
      <c r="B300" s="45">
        <v>2401</v>
      </c>
      <c r="C300" s="50"/>
      <c r="D300" s="51"/>
      <c r="E300" s="51"/>
      <c r="F300" s="51"/>
      <c r="G300" s="51"/>
      <c r="H300" s="51"/>
      <c r="I300" s="51"/>
      <c r="J300" s="51"/>
      <c r="K300" s="51"/>
      <c r="L300" s="34" t="s">
        <v>29</v>
      </c>
      <c r="M300" s="34" t="s">
        <v>21</v>
      </c>
      <c r="N300" s="67">
        <v>316189.09999999998</v>
      </c>
      <c r="O300" s="62">
        <v>181112.1</v>
      </c>
      <c r="P300" s="67">
        <v>558814.30000000005</v>
      </c>
      <c r="Q300" s="55">
        <v>1255192.3</v>
      </c>
      <c r="R300" s="55">
        <v>2208108.1</v>
      </c>
      <c r="S300" s="55">
        <v>2896845.4</v>
      </c>
      <c r="T300" s="39"/>
    </row>
    <row r="301" spans="1:20" ht="113.25" customHeight="1">
      <c r="A301" s="54" t="s">
        <v>441</v>
      </c>
      <c r="B301" s="45">
        <v>2500</v>
      </c>
      <c r="C301" s="46" t="s">
        <v>20</v>
      </c>
      <c r="D301" s="46" t="s">
        <v>20</v>
      </c>
      <c r="E301" s="46" t="s">
        <v>20</v>
      </c>
      <c r="F301" s="46" t="s">
        <v>20</v>
      </c>
      <c r="G301" s="46" t="s">
        <v>20</v>
      </c>
      <c r="H301" s="46" t="s">
        <v>20</v>
      </c>
      <c r="I301" s="46" t="s">
        <v>20</v>
      </c>
      <c r="J301" s="46" t="s">
        <v>20</v>
      </c>
      <c r="K301" s="46" t="s">
        <v>20</v>
      </c>
      <c r="L301" s="51"/>
      <c r="M301" s="51"/>
      <c r="N301" s="55">
        <f t="shared" ref="N301" si="166">N302+N339</f>
        <v>0</v>
      </c>
      <c r="O301" s="55">
        <f t="shared" ref="O301:S301" si="167">O302+O339</f>
        <v>0</v>
      </c>
      <c r="P301" s="55">
        <f t="shared" si="167"/>
        <v>0</v>
      </c>
      <c r="Q301" s="55">
        <f t="shared" si="167"/>
        <v>0</v>
      </c>
      <c r="R301" s="55">
        <f t="shared" si="167"/>
        <v>0</v>
      </c>
      <c r="S301" s="55">
        <f t="shared" si="167"/>
        <v>0</v>
      </c>
      <c r="T301" s="39"/>
    </row>
    <row r="302" spans="1:20" ht="45">
      <c r="A302" s="54" t="s">
        <v>273</v>
      </c>
      <c r="B302" s="45">
        <v>2501</v>
      </c>
      <c r="C302" s="46" t="s">
        <v>20</v>
      </c>
      <c r="D302" s="46" t="s">
        <v>20</v>
      </c>
      <c r="E302" s="46" t="s">
        <v>20</v>
      </c>
      <c r="F302" s="46" t="s">
        <v>20</v>
      </c>
      <c r="G302" s="46" t="s">
        <v>20</v>
      </c>
      <c r="H302" s="46" t="s">
        <v>20</v>
      </c>
      <c r="I302" s="46" t="s">
        <v>20</v>
      </c>
      <c r="J302" s="46" t="s">
        <v>20</v>
      </c>
      <c r="K302" s="46" t="s">
        <v>20</v>
      </c>
      <c r="L302" s="51"/>
      <c r="M302" s="51"/>
      <c r="N302" s="55">
        <f t="shared" ref="N302:O302" si="168">N303+N304+N305+N306+N307+N308+N316+N319+N323+N324+N325+N328+N330+N332+N335+N337</f>
        <v>0</v>
      </c>
      <c r="O302" s="55">
        <f t="shared" si="168"/>
        <v>0</v>
      </c>
      <c r="P302" s="55">
        <f>P303+P304+P305+P306+P307+P308+P316+P319+P323+P324+P325+P328+P330+P332+P335+P337</f>
        <v>0</v>
      </c>
      <c r="Q302" s="55">
        <f t="shared" ref="Q302:S302" si="169">Q303+Q304+Q305+Q306+Q307+Q308+Q316+Q319+Q323+Q324+Q325+Q328+Q330+Q332+Q335+Q337</f>
        <v>0</v>
      </c>
      <c r="R302" s="55">
        <f t="shared" si="169"/>
        <v>0</v>
      </c>
      <c r="S302" s="55">
        <f t="shared" si="169"/>
        <v>0</v>
      </c>
      <c r="T302" s="39"/>
    </row>
    <row r="303" spans="1:20" ht="45">
      <c r="A303" s="54" t="s">
        <v>274</v>
      </c>
      <c r="B303" s="45">
        <v>2502</v>
      </c>
      <c r="C303" s="50"/>
      <c r="D303" s="51"/>
      <c r="E303" s="51"/>
      <c r="F303" s="51"/>
      <c r="G303" s="51"/>
      <c r="H303" s="51"/>
      <c r="I303" s="51"/>
      <c r="J303" s="51"/>
      <c r="K303" s="51"/>
      <c r="L303" s="34" t="s">
        <v>21</v>
      </c>
      <c r="M303" s="34" t="s">
        <v>25</v>
      </c>
      <c r="N303" s="62"/>
      <c r="O303" s="61"/>
      <c r="P303" s="62"/>
      <c r="Q303" s="62"/>
      <c r="R303" s="62"/>
      <c r="S303" s="62"/>
      <c r="T303" s="39"/>
    </row>
    <row r="304" spans="1:20" ht="78.75">
      <c r="A304" s="54" t="s">
        <v>442</v>
      </c>
      <c r="B304" s="45">
        <v>2504</v>
      </c>
      <c r="C304" s="50"/>
      <c r="D304" s="51"/>
      <c r="E304" s="51"/>
      <c r="F304" s="51"/>
      <c r="G304" s="51"/>
      <c r="H304" s="51"/>
      <c r="I304" s="51"/>
      <c r="J304" s="51"/>
      <c r="K304" s="51"/>
      <c r="L304" s="34" t="s">
        <v>21</v>
      </c>
      <c r="M304" s="34" t="s">
        <v>29</v>
      </c>
      <c r="N304" s="62"/>
      <c r="O304" s="61"/>
      <c r="P304" s="62"/>
      <c r="Q304" s="62"/>
      <c r="R304" s="62"/>
      <c r="S304" s="62"/>
      <c r="T304" s="39"/>
    </row>
    <row r="305" spans="1:20" ht="78.75">
      <c r="A305" s="54" t="s">
        <v>443</v>
      </c>
      <c r="B305" s="45">
        <v>2505</v>
      </c>
      <c r="C305" s="50"/>
      <c r="D305" s="51"/>
      <c r="E305" s="51"/>
      <c r="F305" s="51"/>
      <c r="G305" s="51"/>
      <c r="H305" s="51"/>
      <c r="I305" s="51"/>
      <c r="J305" s="51"/>
      <c r="K305" s="51"/>
      <c r="L305" s="34" t="s">
        <v>27</v>
      </c>
      <c r="M305" s="34" t="s">
        <v>22</v>
      </c>
      <c r="N305" s="62"/>
      <c r="O305" s="61"/>
      <c r="P305" s="62"/>
      <c r="Q305" s="62"/>
      <c r="R305" s="62"/>
      <c r="S305" s="62"/>
      <c r="T305" s="39"/>
    </row>
    <row r="306" spans="1:20" ht="78.75">
      <c r="A306" s="54" t="s">
        <v>444</v>
      </c>
      <c r="B306" s="45">
        <v>2506</v>
      </c>
      <c r="C306" s="50"/>
      <c r="D306" s="51"/>
      <c r="E306" s="51"/>
      <c r="F306" s="51"/>
      <c r="G306" s="51"/>
      <c r="H306" s="51"/>
      <c r="I306" s="80"/>
      <c r="J306" s="51"/>
      <c r="K306" s="51"/>
      <c r="L306" s="34" t="s">
        <v>31</v>
      </c>
      <c r="M306" s="34" t="s">
        <v>24</v>
      </c>
      <c r="N306" s="62"/>
      <c r="O306" s="61"/>
      <c r="P306" s="62"/>
      <c r="Q306" s="62"/>
      <c r="R306" s="62"/>
      <c r="S306" s="62"/>
      <c r="T306" s="39"/>
    </row>
    <row r="307" spans="1:20" ht="56.25" customHeight="1">
      <c r="A307" s="54" t="s">
        <v>297</v>
      </c>
      <c r="B307" s="45">
        <v>2507</v>
      </c>
      <c r="C307" s="50"/>
      <c r="D307" s="51"/>
      <c r="E307" s="51"/>
      <c r="F307" s="51"/>
      <c r="G307" s="51"/>
      <c r="H307" s="51"/>
      <c r="I307" s="51"/>
      <c r="J307" s="51"/>
      <c r="K307" s="51"/>
      <c r="L307" s="34" t="s">
        <v>33</v>
      </c>
      <c r="M307" s="34" t="s">
        <v>21</v>
      </c>
      <c r="N307" s="62"/>
      <c r="O307" s="61"/>
      <c r="P307" s="62"/>
      <c r="Q307" s="62"/>
      <c r="R307" s="62"/>
      <c r="S307" s="62"/>
      <c r="T307" s="39"/>
    </row>
    <row r="308" spans="1:20" ht="33.75" customHeight="1">
      <c r="A308" s="276" t="s">
        <v>303</v>
      </c>
      <c r="B308" s="311">
        <v>2508</v>
      </c>
      <c r="C308" s="317"/>
      <c r="D308" s="315"/>
      <c r="E308" s="315"/>
      <c r="F308" s="315"/>
      <c r="G308" s="315"/>
      <c r="H308" s="315"/>
      <c r="I308" s="315"/>
      <c r="J308" s="315"/>
      <c r="K308" s="315"/>
      <c r="L308" s="51"/>
      <c r="M308" s="51"/>
      <c r="N308" s="55">
        <f>SUM(N309:N315)</f>
        <v>0</v>
      </c>
      <c r="O308" s="55">
        <f t="shared" ref="O308:S308" si="170">SUM(O309:O313)</f>
        <v>0</v>
      </c>
      <c r="P308" s="55">
        <f>SUM(P309:P315)</f>
        <v>0</v>
      </c>
      <c r="Q308" s="55">
        <f t="shared" si="170"/>
        <v>0</v>
      </c>
      <c r="R308" s="55">
        <f t="shared" si="170"/>
        <v>0</v>
      </c>
      <c r="S308" s="55">
        <f t="shared" si="170"/>
        <v>0</v>
      </c>
      <c r="T308" s="39"/>
    </row>
    <row r="309" spans="1:20">
      <c r="A309" s="276"/>
      <c r="B309" s="311"/>
      <c r="C309" s="317"/>
      <c r="D309" s="315"/>
      <c r="E309" s="315"/>
      <c r="F309" s="315"/>
      <c r="G309" s="315"/>
      <c r="H309" s="315"/>
      <c r="I309" s="315"/>
      <c r="J309" s="315"/>
      <c r="K309" s="315"/>
      <c r="L309" s="34" t="s">
        <v>27</v>
      </c>
      <c r="M309" s="34" t="s">
        <v>21</v>
      </c>
      <c r="N309" s="62"/>
      <c r="O309" s="61"/>
      <c r="P309" s="62"/>
      <c r="Q309" s="62"/>
      <c r="R309" s="62"/>
      <c r="S309" s="62"/>
      <c r="T309" s="39"/>
    </row>
    <row r="310" spans="1:20">
      <c r="A310" s="276"/>
      <c r="B310" s="311"/>
      <c r="C310" s="317"/>
      <c r="D310" s="315"/>
      <c r="E310" s="315"/>
      <c r="F310" s="315"/>
      <c r="G310" s="315"/>
      <c r="H310" s="315"/>
      <c r="I310" s="315"/>
      <c r="J310" s="315"/>
      <c r="K310" s="315"/>
      <c r="L310" s="34" t="s">
        <v>27</v>
      </c>
      <c r="M310" s="34" t="s">
        <v>22</v>
      </c>
      <c r="N310" s="62"/>
      <c r="O310" s="61"/>
      <c r="P310" s="62"/>
      <c r="Q310" s="62"/>
      <c r="R310" s="62"/>
      <c r="S310" s="62"/>
      <c r="T310" s="39"/>
    </row>
    <row r="311" spans="1:20">
      <c r="A311" s="276"/>
      <c r="B311" s="311"/>
      <c r="C311" s="317"/>
      <c r="D311" s="315"/>
      <c r="E311" s="315"/>
      <c r="F311" s="315"/>
      <c r="G311" s="315"/>
      <c r="H311" s="315"/>
      <c r="I311" s="315"/>
      <c r="J311" s="315"/>
      <c r="K311" s="315"/>
      <c r="L311" s="34" t="s">
        <v>27</v>
      </c>
      <c r="M311" s="34" t="s">
        <v>23</v>
      </c>
      <c r="N311" s="62"/>
      <c r="O311" s="61"/>
      <c r="P311" s="62"/>
      <c r="Q311" s="62"/>
      <c r="R311" s="62"/>
      <c r="S311" s="62"/>
      <c r="T311" s="39"/>
    </row>
    <row r="312" spans="1:20">
      <c r="A312" s="276"/>
      <c r="B312" s="311"/>
      <c r="C312" s="317"/>
      <c r="D312" s="315"/>
      <c r="E312" s="315"/>
      <c r="F312" s="315"/>
      <c r="G312" s="315"/>
      <c r="H312" s="315"/>
      <c r="I312" s="315"/>
      <c r="J312" s="315"/>
      <c r="K312" s="315"/>
      <c r="L312" s="34" t="s">
        <v>27</v>
      </c>
      <c r="M312" s="34" t="s">
        <v>27</v>
      </c>
      <c r="N312" s="62"/>
      <c r="O312" s="61"/>
      <c r="P312" s="62"/>
      <c r="Q312" s="62"/>
      <c r="R312" s="62"/>
      <c r="S312" s="62"/>
      <c r="T312" s="39"/>
    </row>
    <row r="313" spans="1:20">
      <c r="A313" s="276"/>
      <c r="B313" s="311"/>
      <c r="C313" s="317"/>
      <c r="D313" s="315"/>
      <c r="E313" s="315"/>
      <c r="F313" s="315"/>
      <c r="G313" s="315"/>
      <c r="H313" s="315"/>
      <c r="I313" s="315"/>
      <c r="J313" s="315"/>
      <c r="K313" s="315"/>
      <c r="L313" s="34" t="s">
        <v>27</v>
      </c>
      <c r="M313" s="34" t="s">
        <v>30</v>
      </c>
      <c r="N313" s="62"/>
      <c r="O313" s="61"/>
      <c r="P313" s="62"/>
      <c r="Q313" s="62"/>
      <c r="R313" s="62"/>
      <c r="S313" s="62"/>
      <c r="T313" s="39"/>
    </row>
    <row r="314" spans="1:20">
      <c r="A314" s="207"/>
      <c r="B314" s="204"/>
      <c r="C314" s="208"/>
      <c r="D314" s="206"/>
      <c r="E314" s="206"/>
      <c r="F314" s="206"/>
      <c r="G314" s="206"/>
      <c r="H314" s="206"/>
      <c r="I314" s="206"/>
      <c r="J314" s="206"/>
      <c r="K314" s="206"/>
      <c r="L314" s="205" t="s">
        <v>28</v>
      </c>
      <c r="M314" s="205" t="s">
        <v>21</v>
      </c>
      <c r="N314" s="62"/>
      <c r="O314" s="61"/>
      <c r="P314" s="62"/>
      <c r="Q314" s="62"/>
      <c r="R314" s="62"/>
      <c r="S314" s="62"/>
      <c r="T314" s="39"/>
    </row>
    <row r="315" spans="1:20">
      <c r="A315" s="191"/>
      <c r="B315" s="192"/>
      <c r="C315" s="193"/>
      <c r="D315" s="190"/>
      <c r="E315" s="190"/>
      <c r="F315" s="190"/>
      <c r="G315" s="190"/>
      <c r="H315" s="190"/>
      <c r="I315" s="190"/>
      <c r="J315" s="190"/>
      <c r="K315" s="190"/>
      <c r="L315" s="194" t="s">
        <v>28</v>
      </c>
      <c r="M315" s="194" t="s">
        <v>23</v>
      </c>
      <c r="N315" s="62"/>
      <c r="O315" s="61"/>
      <c r="P315" s="62"/>
      <c r="Q315" s="62"/>
      <c r="R315" s="62"/>
      <c r="S315" s="62"/>
      <c r="T315" s="39"/>
    </row>
    <row r="316" spans="1:20" ht="180" customHeight="1">
      <c r="A316" s="276" t="s">
        <v>445</v>
      </c>
      <c r="B316" s="311">
        <v>2509</v>
      </c>
      <c r="C316" s="317"/>
      <c r="D316" s="315"/>
      <c r="E316" s="315"/>
      <c r="F316" s="315"/>
      <c r="G316" s="315"/>
      <c r="H316" s="315"/>
      <c r="I316" s="315"/>
      <c r="J316" s="315"/>
      <c r="K316" s="315"/>
      <c r="L316" s="51"/>
      <c r="M316" s="51"/>
      <c r="N316" s="55">
        <f t="shared" ref="N316" si="171">N317+N318</f>
        <v>0</v>
      </c>
      <c r="O316" s="55">
        <f t="shared" ref="O316:S316" si="172">O317+O318</f>
        <v>0</v>
      </c>
      <c r="P316" s="55">
        <f t="shared" si="172"/>
        <v>0</v>
      </c>
      <c r="Q316" s="55">
        <f t="shared" si="172"/>
        <v>0</v>
      </c>
      <c r="R316" s="55">
        <f t="shared" si="172"/>
        <v>0</v>
      </c>
      <c r="S316" s="55">
        <f t="shared" si="172"/>
        <v>0</v>
      </c>
      <c r="T316" s="39"/>
    </row>
    <row r="317" spans="1:20">
      <c r="A317" s="276"/>
      <c r="B317" s="311"/>
      <c r="C317" s="317"/>
      <c r="D317" s="315"/>
      <c r="E317" s="315"/>
      <c r="F317" s="315"/>
      <c r="G317" s="315"/>
      <c r="H317" s="315"/>
      <c r="I317" s="315"/>
      <c r="J317" s="315"/>
      <c r="K317" s="315"/>
      <c r="L317" s="34" t="s">
        <v>27</v>
      </c>
      <c r="M317" s="34" t="s">
        <v>21</v>
      </c>
      <c r="N317" s="62"/>
      <c r="O317" s="61"/>
      <c r="P317" s="62"/>
      <c r="Q317" s="62"/>
      <c r="R317" s="62"/>
      <c r="S317" s="62"/>
      <c r="T317" s="39"/>
    </row>
    <row r="318" spans="1:20">
      <c r="A318" s="276"/>
      <c r="B318" s="311"/>
      <c r="C318" s="317"/>
      <c r="D318" s="315"/>
      <c r="E318" s="315"/>
      <c r="F318" s="315"/>
      <c r="G318" s="315"/>
      <c r="H318" s="315"/>
      <c r="I318" s="315"/>
      <c r="J318" s="315"/>
      <c r="K318" s="315"/>
      <c r="L318" s="34" t="s">
        <v>27</v>
      </c>
      <c r="M318" s="34" t="s">
        <v>22</v>
      </c>
      <c r="N318" s="62"/>
      <c r="O318" s="61"/>
      <c r="P318" s="62"/>
      <c r="Q318" s="62"/>
      <c r="R318" s="62"/>
      <c r="S318" s="62"/>
      <c r="T318" s="39"/>
    </row>
    <row r="319" spans="1:20" ht="213.75" customHeight="1">
      <c r="A319" s="276" t="s">
        <v>446</v>
      </c>
      <c r="B319" s="311">
        <v>2510</v>
      </c>
      <c r="C319" s="317"/>
      <c r="D319" s="315"/>
      <c r="E319" s="315"/>
      <c r="F319" s="315"/>
      <c r="G319" s="315"/>
      <c r="H319" s="315"/>
      <c r="I319" s="315"/>
      <c r="J319" s="315"/>
      <c r="K319" s="315"/>
      <c r="L319" s="51"/>
      <c r="M319" s="51"/>
      <c r="N319" s="55">
        <f t="shared" ref="N319" si="173">N320+N321+N322</f>
        <v>0</v>
      </c>
      <c r="O319" s="55">
        <f t="shared" ref="O319:S319" si="174">O320+O321+O322</f>
        <v>0</v>
      </c>
      <c r="P319" s="55">
        <f t="shared" si="174"/>
        <v>0</v>
      </c>
      <c r="Q319" s="55">
        <f t="shared" si="174"/>
        <v>0</v>
      </c>
      <c r="R319" s="55">
        <f t="shared" si="174"/>
        <v>0</v>
      </c>
      <c r="S319" s="55">
        <f t="shared" si="174"/>
        <v>0</v>
      </c>
      <c r="T319" s="39"/>
    </row>
    <row r="320" spans="1:20">
      <c r="A320" s="276"/>
      <c r="B320" s="311"/>
      <c r="C320" s="317"/>
      <c r="D320" s="315"/>
      <c r="E320" s="315"/>
      <c r="F320" s="315"/>
      <c r="G320" s="315"/>
      <c r="H320" s="315"/>
      <c r="I320" s="315"/>
      <c r="J320" s="315"/>
      <c r="K320" s="315"/>
      <c r="L320" s="34" t="s">
        <v>27</v>
      </c>
      <c r="M320" s="34" t="s">
        <v>21</v>
      </c>
      <c r="N320" s="62"/>
      <c r="O320" s="61"/>
      <c r="P320" s="62"/>
      <c r="Q320" s="62"/>
      <c r="R320" s="62"/>
      <c r="S320" s="62"/>
      <c r="T320" s="39"/>
    </row>
    <row r="321" spans="1:20">
      <c r="A321" s="276"/>
      <c r="B321" s="311"/>
      <c r="C321" s="317"/>
      <c r="D321" s="315"/>
      <c r="E321" s="315"/>
      <c r="F321" s="315"/>
      <c r="G321" s="315"/>
      <c r="H321" s="315"/>
      <c r="I321" s="315"/>
      <c r="J321" s="315"/>
      <c r="K321" s="315"/>
      <c r="L321" s="34" t="s">
        <v>27</v>
      </c>
      <c r="M321" s="34" t="s">
        <v>22</v>
      </c>
      <c r="N321" s="62"/>
      <c r="O321" s="61"/>
      <c r="P321" s="62"/>
      <c r="Q321" s="62"/>
      <c r="R321" s="62"/>
      <c r="S321" s="62"/>
      <c r="T321" s="39"/>
    </row>
    <row r="322" spans="1:20">
      <c r="A322" s="276"/>
      <c r="B322" s="311"/>
      <c r="C322" s="317"/>
      <c r="D322" s="315"/>
      <c r="E322" s="315"/>
      <c r="F322" s="315"/>
      <c r="G322" s="315"/>
      <c r="H322" s="315"/>
      <c r="I322" s="315"/>
      <c r="J322" s="315"/>
      <c r="K322" s="315"/>
      <c r="L322" s="34" t="s">
        <v>27</v>
      </c>
      <c r="M322" s="34" t="s">
        <v>23</v>
      </c>
      <c r="N322" s="62"/>
      <c r="O322" s="61"/>
      <c r="P322" s="62"/>
      <c r="Q322" s="62"/>
      <c r="R322" s="62"/>
      <c r="S322" s="62"/>
      <c r="T322" s="39"/>
    </row>
    <row r="323" spans="1:20" ht="70.5" customHeight="1">
      <c r="A323" s="54" t="s">
        <v>320</v>
      </c>
      <c r="B323" s="45">
        <v>2512</v>
      </c>
      <c r="C323" s="50"/>
      <c r="D323" s="51"/>
      <c r="E323" s="51"/>
      <c r="F323" s="51"/>
      <c r="G323" s="51"/>
      <c r="H323" s="51"/>
      <c r="I323" s="51"/>
      <c r="J323" s="51"/>
      <c r="K323" s="51"/>
      <c r="L323" s="34" t="s">
        <v>31</v>
      </c>
      <c r="M323" s="34" t="s">
        <v>23</v>
      </c>
      <c r="N323" s="62"/>
      <c r="O323" s="61"/>
      <c r="P323" s="62"/>
      <c r="Q323" s="62"/>
      <c r="R323" s="62"/>
      <c r="S323" s="62"/>
      <c r="T323" s="39"/>
    </row>
    <row r="324" spans="1:20" ht="104.25" customHeight="1">
      <c r="A324" s="54" t="s">
        <v>447</v>
      </c>
      <c r="B324" s="45">
        <v>2513</v>
      </c>
      <c r="C324" s="50"/>
      <c r="D324" s="51"/>
      <c r="E324" s="51"/>
      <c r="F324" s="51"/>
      <c r="G324" s="51"/>
      <c r="H324" s="51"/>
      <c r="I324" s="51"/>
      <c r="J324" s="51"/>
      <c r="K324" s="51"/>
      <c r="L324" s="34" t="s">
        <v>24</v>
      </c>
      <c r="M324" s="34" t="s">
        <v>25</v>
      </c>
      <c r="N324" s="62"/>
      <c r="O324" s="61"/>
      <c r="P324" s="62"/>
      <c r="Q324" s="62"/>
      <c r="R324" s="62"/>
      <c r="S324" s="62"/>
      <c r="T324" s="39"/>
    </row>
    <row r="325" spans="1:20" ht="90" customHeight="1">
      <c r="A325" s="336" t="s">
        <v>448</v>
      </c>
      <c r="B325" s="337">
        <v>2514</v>
      </c>
      <c r="C325" s="317"/>
      <c r="D325" s="315"/>
      <c r="E325" s="315"/>
      <c r="F325" s="315"/>
      <c r="G325" s="315"/>
      <c r="H325" s="315"/>
      <c r="I325" s="315"/>
      <c r="J325" s="315"/>
      <c r="K325" s="315"/>
      <c r="L325" s="51"/>
      <c r="M325" s="51"/>
      <c r="N325" s="55">
        <f t="shared" ref="N325" si="175">N326+N327</f>
        <v>0</v>
      </c>
      <c r="O325" s="55">
        <f t="shared" ref="O325:S325" si="176">O326+O327</f>
        <v>0</v>
      </c>
      <c r="P325" s="55">
        <f t="shared" si="176"/>
        <v>0</v>
      </c>
      <c r="Q325" s="55">
        <f t="shared" si="176"/>
        <v>0</v>
      </c>
      <c r="R325" s="55">
        <f t="shared" si="176"/>
        <v>0</v>
      </c>
      <c r="S325" s="55">
        <f t="shared" si="176"/>
        <v>0</v>
      </c>
      <c r="T325" s="39"/>
    </row>
    <row r="326" spans="1:20">
      <c r="A326" s="336"/>
      <c r="B326" s="337"/>
      <c r="C326" s="317"/>
      <c r="D326" s="315"/>
      <c r="E326" s="315"/>
      <c r="F326" s="315"/>
      <c r="G326" s="315"/>
      <c r="H326" s="315"/>
      <c r="I326" s="315"/>
      <c r="J326" s="315"/>
      <c r="K326" s="315"/>
      <c r="L326" s="34" t="s">
        <v>27</v>
      </c>
      <c r="M326" s="34" t="s">
        <v>22</v>
      </c>
      <c r="N326" s="62"/>
      <c r="O326" s="61"/>
      <c r="P326" s="62"/>
      <c r="Q326" s="62"/>
      <c r="R326" s="62"/>
      <c r="S326" s="62"/>
      <c r="T326" s="39"/>
    </row>
    <row r="327" spans="1:20">
      <c r="A327" s="336"/>
      <c r="B327" s="337"/>
      <c r="C327" s="317"/>
      <c r="D327" s="315"/>
      <c r="E327" s="315"/>
      <c r="F327" s="315"/>
      <c r="G327" s="315"/>
      <c r="H327" s="315"/>
      <c r="I327" s="315"/>
      <c r="J327" s="315"/>
      <c r="K327" s="315"/>
      <c r="L327" s="34" t="s">
        <v>31</v>
      </c>
      <c r="M327" s="34" t="s">
        <v>24</v>
      </c>
      <c r="N327" s="62"/>
      <c r="O327" s="61"/>
      <c r="P327" s="62"/>
      <c r="Q327" s="62"/>
      <c r="R327" s="62"/>
      <c r="S327" s="62"/>
      <c r="T327" s="39"/>
    </row>
    <row r="328" spans="1:20" ht="56.25" customHeight="1">
      <c r="A328" s="338" t="s">
        <v>343</v>
      </c>
      <c r="B328" s="337">
        <v>2515</v>
      </c>
      <c r="C328" s="317"/>
      <c r="D328" s="315"/>
      <c r="E328" s="315"/>
      <c r="F328" s="315"/>
      <c r="G328" s="315"/>
      <c r="H328" s="315"/>
      <c r="I328" s="315"/>
      <c r="J328" s="315"/>
      <c r="K328" s="315"/>
      <c r="L328" s="34"/>
      <c r="M328" s="34"/>
      <c r="N328" s="62">
        <f t="shared" ref="N328:S328" si="177">N329</f>
        <v>0</v>
      </c>
      <c r="O328" s="61">
        <f t="shared" si="177"/>
        <v>0</v>
      </c>
      <c r="P328" s="62">
        <f t="shared" si="177"/>
        <v>0</v>
      </c>
      <c r="Q328" s="62">
        <f t="shared" si="177"/>
        <v>0</v>
      </c>
      <c r="R328" s="62">
        <f t="shared" si="177"/>
        <v>0</v>
      </c>
      <c r="S328" s="62">
        <f t="shared" si="177"/>
        <v>0</v>
      </c>
      <c r="T328" s="39"/>
    </row>
    <row r="329" spans="1:20">
      <c r="A329" s="338"/>
      <c r="B329" s="337"/>
      <c r="C329" s="317"/>
      <c r="D329" s="315"/>
      <c r="E329" s="315"/>
      <c r="F329" s="315"/>
      <c r="G329" s="315"/>
      <c r="H329" s="315"/>
      <c r="I329" s="315"/>
      <c r="J329" s="315"/>
      <c r="K329" s="315"/>
      <c r="L329" s="34" t="s">
        <v>21</v>
      </c>
      <c r="M329" s="34" t="s">
        <v>29</v>
      </c>
      <c r="N329" s="62"/>
      <c r="O329" s="61"/>
      <c r="P329" s="62"/>
      <c r="Q329" s="62"/>
      <c r="R329" s="62"/>
      <c r="S329" s="62"/>
      <c r="T329" s="39"/>
    </row>
    <row r="330" spans="1:20" ht="78.75" customHeight="1">
      <c r="A330" s="338" t="s">
        <v>347</v>
      </c>
      <c r="B330" s="337">
        <v>2516</v>
      </c>
      <c r="C330" s="317"/>
      <c r="D330" s="315"/>
      <c r="E330" s="315"/>
      <c r="F330" s="315"/>
      <c r="G330" s="315"/>
      <c r="H330" s="315"/>
      <c r="I330" s="315"/>
      <c r="J330" s="315"/>
      <c r="K330" s="315"/>
      <c r="L330" s="34"/>
      <c r="M330" s="34"/>
      <c r="N330" s="62">
        <f t="shared" ref="N330:S330" si="178">N331</f>
        <v>0</v>
      </c>
      <c r="O330" s="61">
        <f t="shared" si="178"/>
        <v>0</v>
      </c>
      <c r="P330" s="62">
        <f t="shared" si="178"/>
        <v>0</v>
      </c>
      <c r="Q330" s="62">
        <f t="shared" si="178"/>
        <v>0</v>
      </c>
      <c r="R330" s="62">
        <f t="shared" si="178"/>
        <v>0</v>
      </c>
      <c r="S330" s="62">
        <f t="shared" si="178"/>
        <v>0</v>
      </c>
      <c r="T330" s="39"/>
    </row>
    <row r="331" spans="1:20">
      <c r="A331" s="338"/>
      <c r="B331" s="337"/>
      <c r="C331" s="317"/>
      <c r="D331" s="315"/>
      <c r="E331" s="315"/>
      <c r="F331" s="315"/>
      <c r="G331" s="315"/>
      <c r="H331" s="315"/>
      <c r="I331" s="315"/>
      <c r="J331" s="315"/>
      <c r="K331" s="315"/>
      <c r="L331" s="34" t="s">
        <v>27</v>
      </c>
      <c r="M331" s="34" t="s">
        <v>22</v>
      </c>
      <c r="N331" s="62"/>
      <c r="O331" s="61"/>
      <c r="P331" s="62"/>
      <c r="Q331" s="62"/>
      <c r="R331" s="62"/>
      <c r="S331" s="62"/>
      <c r="T331" s="39"/>
    </row>
    <row r="332" spans="1:20" ht="45" customHeight="1">
      <c r="A332" s="336" t="s">
        <v>350</v>
      </c>
      <c r="B332" s="337">
        <v>2517</v>
      </c>
      <c r="C332" s="81"/>
      <c r="D332" s="82"/>
      <c r="E332" s="82"/>
      <c r="F332" s="82"/>
      <c r="G332" s="82"/>
      <c r="H332" s="82"/>
      <c r="I332" s="82"/>
      <c r="J332" s="82"/>
      <c r="K332" s="82"/>
      <c r="L332" s="34"/>
      <c r="M332" s="34"/>
      <c r="N332" s="62">
        <f t="shared" ref="N332" si="179">N333+N334</f>
        <v>0</v>
      </c>
      <c r="O332" s="61">
        <f t="shared" ref="O332:S332" si="180">O333+O334</f>
        <v>0</v>
      </c>
      <c r="P332" s="62">
        <f t="shared" si="180"/>
        <v>0</v>
      </c>
      <c r="Q332" s="62">
        <f t="shared" si="180"/>
        <v>0</v>
      </c>
      <c r="R332" s="62">
        <f t="shared" si="180"/>
        <v>0</v>
      </c>
      <c r="S332" s="62">
        <f t="shared" si="180"/>
        <v>0</v>
      </c>
      <c r="T332" s="39"/>
    </row>
    <row r="333" spans="1:20">
      <c r="A333" s="336"/>
      <c r="B333" s="337"/>
      <c r="C333" s="81"/>
      <c r="D333" s="82"/>
      <c r="E333" s="82"/>
      <c r="F333" s="82"/>
      <c r="G333" s="82"/>
      <c r="H333" s="82"/>
      <c r="I333" s="82"/>
      <c r="J333" s="82"/>
      <c r="K333" s="82"/>
      <c r="L333" s="34" t="s">
        <v>27</v>
      </c>
      <c r="M333" s="34" t="s">
        <v>27</v>
      </c>
      <c r="N333" s="62"/>
      <c r="O333" s="61"/>
      <c r="P333" s="62"/>
      <c r="Q333" s="62"/>
      <c r="R333" s="62"/>
      <c r="S333" s="62"/>
      <c r="T333" s="39"/>
    </row>
    <row r="334" spans="1:20">
      <c r="A334" s="83"/>
      <c r="B334" s="84"/>
      <c r="C334" s="81"/>
      <c r="D334" s="82"/>
      <c r="E334" s="82"/>
      <c r="F334" s="82"/>
      <c r="G334" s="82"/>
      <c r="H334" s="82"/>
      <c r="I334" s="82"/>
      <c r="J334" s="82"/>
      <c r="K334" s="82"/>
      <c r="L334" s="34" t="s">
        <v>27</v>
      </c>
      <c r="M334" s="34" t="s">
        <v>30</v>
      </c>
      <c r="N334" s="62"/>
      <c r="O334" s="61"/>
      <c r="P334" s="62"/>
      <c r="Q334" s="62"/>
      <c r="R334" s="62"/>
      <c r="S334" s="62"/>
      <c r="T334" s="39"/>
    </row>
    <row r="335" spans="1:20" ht="116.25" customHeight="1">
      <c r="A335" s="85" t="s">
        <v>352</v>
      </c>
      <c r="B335" s="86">
        <v>2518</v>
      </c>
      <c r="C335" s="81"/>
      <c r="D335" s="82"/>
      <c r="E335" s="82"/>
      <c r="F335" s="87"/>
      <c r="G335" s="82"/>
      <c r="H335" s="87"/>
      <c r="I335" s="82"/>
      <c r="J335" s="82"/>
      <c r="K335" s="82"/>
      <c r="L335" s="34"/>
      <c r="M335" s="34"/>
      <c r="N335" s="61">
        <f t="shared" ref="N335:S337" si="181">N336</f>
        <v>0</v>
      </c>
      <c r="O335" s="61">
        <f t="shared" si="181"/>
        <v>0</v>
      </c>
      <c r="P335" s="61">
        <f t="shared" si="181"/>
        <v>0</v>
      </c>
      <c r="Q335" s="62">
        <f t="shared" si="181"/>
        <v>0</v>
      </c>
      <c r="R335" s="62">
        <f t="shared" si="181"/>
        <v>0</v>
      </c>
      <c r="S335" s="62">
        <f t="shared" si="181"/>
        <v>0</v>
      </c>
      <c r="T335" s="39"/>
    </row>
    <row r="336" spans="1:20">
      <c r="A336" s="83"/>
      <c r="B336" s="84"/>
      <c r="C336" s="81"/>
      <c r="D336" s="82"/>
      <c r="E336" s="82"/>
      <c r="F336" s="82"/>
      <c r="G336" s="82"/>
      <c r="H336" s="82"/>
      <c r="I336" s="82"/>
      <c r="J336" s="82"/>
      <c r="K336" s="82"/>
      <c r="L336" s="34" t="s">
        <v>27</v>
      </c>
      <c r="M336" s="34" t="s">
        <v>22</v>
      </c>
      <c r="N336" s="62"/>
      <c r="O336" s="61"/>
      <c r="P336" s="62"/>
      <c r="Q336" s="62"/>
      <c r="R336" s="62"/>
      <c r="S336" s="62"/>
      <c r="T336" s="39"/>
    </row>
    <row r="337" spans="1:20" ht="116.25" customHeight="1">
      <c r="A337" s="85" t="s">
        <v>557</v>
      </c>
      <c r="B337" s="86">
        <v>2519</v>
      </c>
      <c r="C337" s="246"/>
      <c r="D337" s="247"/>
      <c r="E337" s="247"/>
      <c r="F337" s="87"/>
      <c r="G337" s="247"/>
      <c r="H337" s="87"/>
      <c r="I337" s="247"/>
      <c r="J337" s="247"/>
      <c r="K337" s="247"/>
      <c r="L337" s="245"/>
      <c r="M337" s="245"/>
      <c r="N337" s="61">
        <f t="shared" si="181"/>
        <v>0</v>
      </c>
      <c r="O337" s="61">
        <f t="shared" si="181"/>
        <v>0</v>
      </c>
      <c r="P337" s="61">
        <f t="shared" si="181"/>
        <v>0</v>
      </c>
      <c r="Q337" s="62">
        <f t="shared" si="181"/>
        <v>0</v>
      </c>
      <c r="R337" s="62">
        <f t="shared" si="181"/>
        <v>0</v>
      </c>
      <c r="S337" s="62">
        <f t="shared" si="181"/>
        <v>0</v>
      </c>
      <c r="T337" s="39"/>
    </row>
    <row r="338" spans="1:20">
      <c r="A338" s="83"/>
      <c r="B338" s="84"/>
      <c r="C338" s="246"/>
      <c r="D338" s="247"/>
      <c r="E338" s="247"/>
      <c r="F338" s="247"/>
      <c r="G338" s="247"/>
      <c r="H338" s="247"/>
      <c r="I338" s="247"/>
      <c r="J338" s="247"/>
      <c r="K338" s="247"/>
      <c r="L338" s="245" t="s">
        <v>27</v>
      </c>
      <c r="M338" s="245" t="s">
        <v>21</v>
      </c>
      <c r="N338" s="62"/>
      <c r="O338" s="61"/>
      <c r="P338" s="62"/>
      <c r="Q338" s="62"/>
      <c r="R338" s="62"/>
      <c r="S338" s="62"/>
      <c r="T338" s="39"/>
    </row>
    <row r="339" spans="1:20" ht="35.25" customHeight="1">
      <c r="A339" s="83" t="s">
        <v>355</v>
      </c>
      <c r="B339" s="45">
        <v>2600</v>
      </c>
      <c r="C339" s="46" t="s">
        <v>20</v>
      </c>
      <c r="D339" s="46" t="s">
        <v>20</v>
      </c>
      <c r="E339" s="46" t="s">
        <v>20</v>
      </c>
      <c r="F339" s="46" t="s">
        <v>20</v>
      </c>
      <c r="G339" s="46" t="s">
        <v>20</v>
      </c>
      <c r="H339" s="46" t="s">
        <v>20</v>
      </c>
      <c r="I339" s="46" t="s">
        <v>20</v>
      </c>
      <c r="J339" s="46" t="s">
        <v>20</v>
      </c>
      <c r="K339" s="46" t="s">
        <v>20</v>
      </c>
      <c r="L339" s="51"/>
      <c r="M339" s="51"/>
      <c r="N339" s="55">
        <f t="shared" ref="N339:S339" si="182">N340</f>
        <v>0</v>
      </c>
      <c r="O339" s="55">
        <f t="shared" si="182"/>
        <v>0</v>
      </c>
      <c r="P339" s="55">
        <f t="shared" si="182"/>
        <v>0</v>
      </c>
      <c r="Q339" s="55">
        <f t="shared" si="182"/>
        <v>0</v>
      </c>
      <c r="R339" s="55">
        <f t="shared" si="182"/>
        <v>0</v>
      </c>
      <c r="S339" s="55">
        <f t="shared" si="182"/>
        <v>0</v>
      </c>
      <c r="T339" s="39"/>
    </row>
    <row r="340" spans="1:20" ht="22.5" customHeight="1">
      <c r="A340" s="276" t="s">
        <v>356</v>
      </c>
      <c r="B340" s="311">
        <v>2601</v>
      </c>
      <c r="C340" s="317"/>
      <c r="D340" s="315"/>
      <c r="E340" s="315"/>
      <c r="F340" s="315"/>
      <c r="G340" s="315"/>
      <c r="H340" s="315"/>
      <c r="I340" s="315"/>
      <c r="J340" s="315"/>
      <c r="K340" s="315"/>
      <c r="L340" s="51"/>
      <c r="M340" s="51"/>
      <c r="N340" s="55">
        <f t="shared" ref="N340" si="183">N341+N342</f>
        <v>0</v>
      </c>
      <c r="O340" s="55">
        <f t="shared" ref="O340:S340" si="184">O341+O342</f>
        <v>0</v>
      </c>
      <c r="P340" s="55">
        <f t="shared" si="184"/>
        <v>0</v>
      </c>
      <c r="Q340" s="55">
        <f t="shared" si="184"/>
        <v>0</v>
      </c>
      <c r="R340" s="55">
        <f t="shared" si="184"/>
        <v>0</v>
      </c>
      <c r="S340" s="55">
        <f t="shared" si="184"/>
        <v>0</v>
      </c>
      <c r="T340" s="39"/>
    </row>
    <row r="341" spans="1:20">
      <c r="A341" s="276"/>
      <c r="B341" s="311"/>
      <c r="C341" s="317"/>
      <c r="D341" s="315"/>
      <c r="E341" s="315"/>
      <c r="F341" s="315"/>
      <c r="G341" s="315"/>
      <c r="H341" s="315"/>
      <c r="I341" s="315"/>
      <c r="J341" s="315"/>
      <c r="K341" s="315"/>
      <c r="L341" s="34" t="s">
        <v>21</v>
      </c>
      <c r="M341" s="34" t="s">
        <v>29</v>
      </c>
      <c r="N341" s="62"/>
      <c r="O341" s="61"/>
      <c r="P341" s="62"/>
      <c r="Q341" s="62"/>
      <c r="R341" s="62"/>
      <c r="S341" s="62"/>
      <c r="T341" s="39"/>
    </row>
    <row r="342" spans="1:20">
      <c r="A342" s="276"/>
      <c r="B342" s="311"/>
      <c r="C342" s="317"/>
      <c r="D342" s="315"/>
      <c r="E342" s="315"/>
      <c r="F342" s="315"/>
      <c r="G342" s="315"/>
      <c r="H342" s="315"/>
      <c r="I342" s="315"/>
      <c r="J342" s="315"/>
      <c r="K342" s="315"/>
      <c r="L342" s="34" t="s">
        <v>23</v>
      </c>
      <c r="M342" s="34" t="s">
        <v>24</v>
      </c>
      <c r="N342" s="62"/>
      <c r="O342" s="61"/>
      <c r="P342" s="62"/>
      <c r="Q342" s="62"/>
      <c r="R342" s="62"/>
      <c r="S342" s="62"/>
      <c r="T342" s="39"/>
    </row>
    <row r="343" spans="1:20">
      <c r="A343" s="88"/>
      <c r="B343" s="74"/>
      <c r="C343" s="65"/>
      <c r="D343" s="47"/>
      <c r="E343" s="47"/>
      <c r="F343" s="47"/>
      <c r="G343" s="47"/>
      <c r="H343" s="47"/>
      <c r="I343" s="47"/>
      <c r="J343" s="47"/>
      <c r="K343" s="47"/>
      <c r="L343" s="34" t="s">
        <v>24</v>
      </c>
      <c r="M343" s="34" t="s">
        <v>25</v>
      </c>
      <c r="N343" s="62"/>
      <c r="O343" s="61"/>
      <c r="P343" s="62"/>
      <c r="Q343" s="62"/>
      <c r="R343" s="62"/>
      <c r="S343" s="62"/>
      <c r="T343" s="39"/>
    </row>
    <row r="344" spans="1:20" ht="78.75">
      <c r="A344" s="54" t="s">
        <v>449</v>
      </c>
      <c r="B344" s="59">
        <v>2700</v>
      </c>
      <c r="C344" s="46" t="s">
        <v>20</v>
      </c>
      <c r="D344" s="46" t="s">
        <v>20</v>
      </c>
      <c r="E344" s="46" t="s">
        <v>20</v>
      </c>
      <c r="F344" s="46" t="s">
        <v>20</v>
      </c>
      <c r="G344" s="46" t="s">
        <v>20</v>
      </c>
      <c r="H344" s="46" t="s">
        <v>20</v>
      </c>
      <c r="I344" s="46" t="s">
        <v>20</v>
      </c>
      <c r="J344" s="46" t="s">
        <v>20</v>
      </c>
      <c r="K344" s="46" t="s">
        <v>20</v>
      </c>
      <c r="L344" s="51"/>
      <c r="M344" s="51"/>
      <c r="N344" s="55">
        <f t="shared" ref="N344" si="185">N345+N346</f>
        <v>105249.9</v>
      </c>
      <c r="O344" s="55">
        <f t="shared" ref="O344:S344" si="186">O345+O346</f>
        <v>105249.9</v>
      </c>
      <c r="P344" s="55">
        <f t="shared" si="186"/>
        <v>180081.4</v>
      </c>
      <c r="Q344" s="55">
        <f t="shared" si="186"/>
        <v>150043.6</v>
      </c>
      <c r="R344" s="55">
        <f t="shared" si="186"/>
        <v>278230.40000000002</v>
      </c>
      <c r="S344" s="55">
        <f t="shared" si="186"/>
        <v>310046</v>
      </c>
      <c r="T344" s="39"/>
    </row>
    <row r="345" spans="1:20" ht="22.5">
      <c r="A345" s="54" t="s">
        <v>358</v>
      </c>
      <c r="B345" s="59">
        <v>2701</v>
      </c>
      <c r="C345" s="50"/>
      <c r="D345" s="51"/>
      <c r="E345" s="51"/>
      <c r="F345" s="51"/>
      <c r="G345" s="51"/>
      <c r="H345" s="51"/>
      <c r="I345" s="51"/>
      <c r="J345" s="51"/>
      <c r="K345" s="51"/>
      <c r="L345" s="34" t="s">
        <v>32</v>
      </c>
      <c r="M345" s="34" t="s">
        <v>23</v>
      </c>
      <c r="N345" s="67">
        <v>105249.9</v>
      </c>
      <c r="O345" s="62">
        <v>105249.9</v>
      </c>
      <c r="P345" s="67">
        <v>180081.4</v>
      </c>
      <c r="Q345" s="55">
        <v>150043.6</v>
      </c>
      <c r="R345" s="55">
        <v>278230.40000000002</v>
      </c>
      <c r="S345" s="55">
        <v>310046</v>
      </c>
      <c r="T345" s="39"/>
    </row>
    <row r="346" spans="1:20" ht="33.75">
      <c r="A346" s="54" t="s">
        <v>363</v>
      </c>
      <c r="B346" s="59">
        <v>2702</v>
      </c>
      <c r="C346" s="46" t="s">
        <v>20</v>
      </c>
      <c r="D346" s="46" t="s">
        <v>20</v>
      </c>
      <c r="E346" s="46" t="s">
        <v>20</v>
      </c>
      <c r="F346" s="46" t="s">
        <v>20</v>
      </c>
      <c r="G346" s="46" t="s">
        <v>20</v>
      </c>
      <c r="H346" s="46" t="s">
        <v>20</v>
      </c>
      <c r="I346" s="46" t="s">
        <v>20</v>
      </c>
      <c r="J346" s="46" t="s">
        <v>20</v>
      </c>
      <c r="K346" s="46" t="s">
        <v>20</v>
      </c>
      <c r="L346" s="51"/>
      <c r="M346" s="51"/>
      <c r="N346" s="55">
        <f t="shared" ref="N346" si="187">N347+N348</f>
        <v>0</v>
      </c>
      <c r="O346" s="55">
        <f t="shared" ref="O346:S346" si="188">O347+O348</f>
        <v>0</v>
      </c>
      <c r="P346" s="55">
        <f t="shared" si="188"/>
        <v>0</v>
      </c>
      <c r="Q346" s="55">
        <f t="shared" si="188"/>
        <v>0</v>
      </c>
      <c r="R346" s="55">
        <f t="shared" si="188"/>
        <v>0</v>
      </c>
      <c r="S346" s="55">
        <f t="shared" si="188"/>
        <v>0</v>
      </c>
      <c r="T346" s="39"/>
    </row>
    <row r="347" spans="1:20">
      <c r="A347" s="54" t="s">
        <v>364</v>
      </c>
      <c r="B347" s="59">
        <v>2703</v>
      </c>
      <c r="C347" s="50"/>
      <c r="D347" s="51"/>
      <c r="E347" s="51"/>
      <c r="F347" s="51"/>
      <c r="G347" s="51"/>
      <c r="H347" s="51"/>
      <c r="I347" s="51"/>
      <c r="J347" s="51"/>
      <c r="K347" s="51"/>
      <c r="L347" s="51"/>
      <c r="M347" s="51"/>
      <c r="N347" s="62"/>
      <c r="O347" s="61"/>
      <c r="P347" s="62"/>
      <c r="Q347" s="62"/>
      <c r="R347" s="62"/>
      <c r="S347" s="62"/>
      <c r="T347" s="39"/>
    </row>
    <row r="348" spans="1:20">
      <c r="A348" s="54" t="s">
        <v>364</v>
      </c>
      <c r="B348" s="59">
        <v>2704</v>
      </c>
      <c r="C348" s="50"/>
      <c r="D348" s="51"/>
      <c r="E348" s="51"/>
      <c r="F348" s="51"/>
      <c r="G348" s="51"/>
      <c r="H348" s="51"/>
      <c r="I348" s="51"/>
      <c r="J348" s="51"/>
      <c r="K348" s="51"/>
      <c r="L348" s="51"/>
      <c r="M348" s="51"/>
      <c r="N348" s="62"/>
      <c r="O348" s="61"/>
      <c r="P348" s="62"/>
      <c r="Q348" s="62"/>
      <c r="R348" s="62"/>
      <c r="S348" s="62"/>
      <c r="T348" s="39"/>
    </row>
    <row r="349" spans="1:20" ht="22.5">
      <c r="A349" s="54" t="s">
        <v>365</v>
      </c>
      <c r="B349" s="59">
        <v>8000</v>
      </c>
      <c r="C349" s="46" t="s">
        <v>20</v>
      </c>
      <c r="D349" s="46" t="s">
        <v>20</v>
      </c>
      <c r="E349" s="46" t="s">
        <v>20</v>
      </c>
      <c r="F349" s="46" t="s">
        <v>20</v>
      </c>
      <c r="G349" s="46" t="s">
        <v>20</v>
      </c>
      <c r="H349" s="46" t="s">
        <v>20</v>
      </c>
      <c r="I349" s="46" t="s">
        <v>20</v>
      </c>
      <c r="J349" s="46" t="s">
        <v>20</v>
      </c>
      <c r="K349" s="46" t="s">
        <v>20</v>
      </c>
      <c r="L349" s="51"/>
      <c r="M349" s="51"/>
      <c r="N349" s="52">
        <f t="shared" ref="N349:S349" si="189">N344+N301+N271+N199+N58</f>
        <v>528658.30000000005</v>
      </c>
      <c r="O349" s="52">
        <f t="shared" si="189"/>
        <v>321532.40000000002</v>
      </c>
      <c r="P349" s="52">
        <f t="shared" si="189"/>
        <v>916243.20000000007</v>
      </c>
      <c r="Q349" s="52">
        <f t="shared" si="189"/>
        <v>2368600.2999999998</v>
      </c>
      <c r="R349" s="52">
        <f t="shared" si="189"/>
        <v>2968820.7</v>
      </c>
      <c r="S349" s="52">
        <f t="shared" si="189"/>
        <v>4125897.6999999997</v>
      </c>
      <c r="T349" s="39"/>
    </row>
  </sheetData>
  <sheetProtection selectLockedCells="1" selectUnlockedCells="1"/>
  <customSheetViews>
    <customSheetView guid="{6570634B-EDC8-47B1-B961-1E562EDF2753}" showPageBreaks="1" view="pageBreakPreview" topLeftCell="A317">
      <selection activeCell="P349" sqref="P349"/>
      <pageMargins left="0.74791666666666667" right="0.74791666666666667" top="0.98402777777777772" bottom="0.98402777777777772" header="0.51180555555555551" footer="0.51180555555555551"/>
      <pageSetup paperSize="8" scale="73" firstPageNumber="0" orientation="landscape" horizontalDpi="300" verticalDpi="300" r:id="rId1"/>
      <headerFooter alignWithMargins="0"/>
    </customSheetView>
    <customSheetView guid="{764DF73A-B6FF-4AFE-808E-BED8B7CDFEFB}" showPageBreaks="1" view="pageBreakPreview" topLeftCell="B241">
      <selection activeCell="S244" sqref="S244"/>
      <pageMargins left="0.74791666666666667" right="0.74791666666666667" top="0.98402777777777772" bottom="0.98402777777777772" header="0.51180555555555551" footer="0.51180555555555551"/>
      <pageSetup paperSize="8" scale="73" firstPageNumber="0" orientation="landscape" horizontalDpi="300" verticalDpi="300" r:id="rId2"/>
      <headerFooter alignWithMargins="0"/>
    </customSheetView>
    <customSheetView guid="{2C132A3E-BEF9-4451-A5D3-5DE635F68D88}" showPageBreaks="1" view="pageBreakPreview" topLeftCell="A298">
      <selection activeCell="S301" sqref="S301"/>
      <pageMargins left="0.74791666666666667" right="0.74791666666666667" top="0.98402777777777772" bottom="0.98402777777777772" header="0.51180555555555551" footer="0.51180555555555551"/>
      <pageSetup paperSize="8" scale="73" firstPageNumber="0" orientation="landscape" horizontalDpi="300" verticalDpi="300" r:id="rId3"/>
      <headerFooter alignWithMargins="0"/>
    </customSheetView>
    <customSheetView guid="{FF86849E-1084-4031-B2CE-591FC46709AB}" showPageBreaks="1" view="pageBreakPreview">
      <selection activeCell="M312" sqref="M312"/>
      <pageMargins left="0.74791666666666667" right="0.74791666666666667" top="0.98402777777777772" bottom="0.98402777777777772" header="0.51180555555555551" footer="0.51180555555555551"/>
      <pageSetup paperSize="8" scale="73" firstPageNumber="0" orientation="landscape" horizontalDpi="300" verticalDpi="300" r:id="rId4"/>
      <headerFooter alignWithMargins="0"/>
    </customSheetView>
    <customSheetView guid="{9D0A41DD-2DA5-4D00-A5A3-069AD61B6552}" showPageBreaks="1" view="pageBreakPreview">
      <selection activeCell="N66" sqref="N66:S66"/>
      <pageMargins left="0.74791666666666667" right="0.74791666666666667" top="0.98402777777777772" bottom="0.98402777777777772" header="0.51180555555555551" footer="0.51180555555555551"/>
      <pageSetup paperSize="8" scale="73" firstPageNumber="0" orientation="landscape" horizontalDpi="300" verticalDpi="300" r:id="rId5"/>
      <headerFooter alignWithMargins="0"/>
    </customSheetView>
    <customSheetView guid="{676EE6E6-D5A3-9942-AA72-33D5219B471C}" showRuler="0">
      <pageMargins left="0.75" right="0.75" top="1" bottom="1" header="0.5" footer="0.5"/>
    </customSheetView>
    <customSheetView guid="{1B925D09-0E83-AF47-A27B-8EBC6CE44B65}" showRuler="0">
      <pageMargins left="0.75" right="0.75" top="1" bottom="1" header="0.5" footer="0.5"/>
    </customSheetView>
    <customSheetView guid="{651AB02D-CE6F-4AB5-8A8B-ED5DE6848F37}" showPageBreaks="1" view="pageBreakPreview">
      <selection activeCell="H11" sqref="H11:H12"/>
      <pageMargins left="0.74791666666666667" right="0.74791666666666667" top="0.98402777777777772" bottom="0.98402777777777772" header="0.51180555555555551" footer="0.51180555555555551"/>
      <pageSetup paperSize="8" scale="73" firstPageNumber="0" orientation="landscape" horizontalDpi="300" verticalDpi="300" r:id="rId6"/>
      <headerFooter alignWithMargins="0"/>
    </customSheetView>
  </customSheetViews>
  <mergeCells count="347">
    <mergeCell ref="K340:K342"/>
    <mergeCell ref="E340:E342"/>
    <mergeCell ref="F340:F342"/>
    <mergeCell ref="G340:G342"/>
    <mergeCell ref="H340:H342"/>
    <mergeCell ref="I340:I342"/>
    <mergeCell ref="J340:J342"/>
    <mergeCell ref="A332:A333"/>
    <mergeCell ref="B332:B333"/>
    <mergeCell ref="A340:A342"/>
    <mergeCell ref="B340:B342"/>
    <mergeCell ref="C340:C342"/>
    <mergeCell ref="D340:D342"/>
    <mergeCell ref="F330:F331"/>
    <mergeCell ref="G330:G331"/>
    <mergeCell ref="H330:H331"/>
    <mergeCell ref="I330:I331"/>
    <mergeCell ref="J330:J331"/>
    <mergeCell ref="K330:K331"/>
    <mergeCell ref="G328:G329"/>
    <mergeCell ref="H328:H329"/>
    <mergeCell ref="I328:I329"/>
    <mergeCell ref="J328:J329"/>
    <mergeCell ref="K328:K329"/>
    <mergeCell ref="F328:F329"/>
    <mergeCell ref="A330:A331"/>
    <mergeCell ref="B330:B331"/>
    <mergeCell ref="C330:C331"/>
    <mergeCell ref="D330:D331"/>
    <mergeCell ref="E330:E331"/>
    <mergeCell ref="A328:A329"/>
    <mergeCell ref="B328:B329"/>
    <mergeCell ref="C328:C329"/>
    <mergeCell ref="D328:D329"/>
    <mergeCell ref="E328:E329"/>
    <mergeCell ref="F325:F327"/>
    <mergeCell ref="G325:G327"/>
    <mergeCell ref="H325:H327"/>
    <mergeCell ref="I325:I327"/>
    <mergeCell ref="J325:J327"/>
    <mergeCell ref="K325:K327"/>
    <mergeCell ref="G319:G322"/>
    <mergeCell ref="H319:H322"/>
    <mergeCell ref="I319:I322"/>
    <mergeCell ref="J319:J322"/>
    <mergeCell ref="K319:K322"/>
    <mergeCell ref="F319:F322"/>
    <mergeCell ref="A325:A327"/>
    <mergeCell ref="B325:B327"/>
    <mergeCell ref="C325:C327"/>
    <mergeCell ref="D325:D327"/>
    <mergeCell ref="E325:E327"/>
    <mergeCell ref="A319:A322"/>
    <mergeCell ref="B319:B322"/>
    <mergeCell ref="C319:C322"/>
    <mergeCell ref="D319:D322"/>
    <mergeCell ref="E319:E322"/>
    <mergeCell ref="F316:F318"/>
    <mergeCell ref="G316:G318"/>
    <mergeCell ref="H316:H318"/>
    <mergeCell ref="I316:I318"/>
    <mergeCell ref="J316:J318"/>
    <mergeCell ref="K316:K318"/>
    <mergeCell ref="G308:G313"/>
    <mergeCell ref="H308:H313"/>
    <mergeCell ref="I308:I313"/>
    <mergeCell ref="J308:J313"/>
    <mergeCell ref="K308:K313"/>
    <mergeCell ref="F308:F313"/>
    <mergeCell ref="A316:A318"/>
    <mergeCell ref="B316:B318"/>
    <mergeCell ref="C316:C318"/>
    <mergeCell ref="D316:D318"/>
    <mergeCell ref="E316:E318"/>
    <mergeCell ref="A308:A313"/>
    <mergeCell ref="B308:B313"/>
    <mergeCell ref="C308:C313"/>
    <mergeCell ref="D308:D313"/>
    <mergeCell ref="E308:E313"/>
    <mergeCell ref="F297:F298"/>
    <mergeCell ref="G297:G298"/>
    <mergeCell ref="H297:H298"/>
    <mergeCell ref="I297:I298"/>
    <mergeCell ref="J297:J298"/>
    <mergeCell ref="K297:K298"/>
    <mergeCell ref="G243:G270"/>
    <mergeCell ref="H243:H270"/>
    <mergeCell ref="I243:I270"/>
    <mergeCell ref="J243:J270"/>
    <mergeCell ref="K243:K270"/>
    <mergeCell ref="F243:F270"/>
    <mergeCell ref="A297:A298"/>
    <mergeCell ref="B297:B298"/>
    <mergeCell ref="C297:C298"/>
    <mergeCell ref="D297:D298"/>
    <mergeCell ref="E297:E298"/>
    <mergeCell ref="A243:A270"/>
    <mergeCell ref="B243:B270"/>
    <mergeCell ref="C243:C270"/>
    <mergeCell ref="D243:D270"/>
    <mergeCell ref="E243:E270"/>
    <mergeCell ref="F231:F242"/>
    <mergeCell ref="G231:G242"/>
    <mergeCell ref="H231:H242"/>
    <mergeCell ref="I231:I242"/>
    <mergeCell ref="J231:J242"/>
    <mergeCell ref="K231:K242"/>
    <mergeCell ref="G221:G230"/>
    <mergeCell ref="H221:H230"/>
    <mergeCell ref="I221:I230"/>
    <mergeCell ref="J221:J230"/>
    <mergeCell ref="K221:K230"/>
    <mergeCell ref="F221:F230"/>
    <mergeCell ref="A231:A242"/>
    <mergeCell ref="B231:B242"/>
    <mergeCell ref="C231:C241"/>
    <mergeCell ref="D231:D242"/>
    <mergeCell ref="E231:E242"/>
    <mergeCell ref="A221:A230"/>
    <mergeCell ref="B221:B230"/>
    <mergeCell ref="C221:C230"/>
    <mergeCell ref="D221:D230"/>
    <mergeCell ref="E221:E230"/>
    <mergeCell ref="F205:F211"/>
    <mergeCell ref="G205:G211"/>
    <mergeCell ref="H205:H211"/>
    <mergeCell ref="I205:I211"/>
    <mergeCell ref="J205:J211"/>
    <mergeCell ref="K205:K211"/>
    <mergeCell ref="G200:G203"/>
    <mergeCell ref="H200:H203"/>
    <mergeCell ref="I200:I203"/>
    <mergeCell ref="J200:J203"/>
    <mergeCell ref="K200:K203"/>
    <mergeCell ref="F200:F203"/>
    <mergeCell ref="A205:A211"/>
    <mergeCell ref="B205:B211"/>
    <mergeCell ref="C205:C211"/>
    <mergeCell ref="D205:D211"/>
    <mergeCell ref="E205:E211"/>
    <mergeCell ref="A200:A203"/>
    <mergeCell ref="B200:B203"/>
    <mergeCell ref="C200:C203"/>
    <mergeCell ref="D200:D203"/>
    <mergeCell ref="E200:E203"/>
    <mergeCell ref="K173:K175"/>
    <mergeCell ref="F173:F175"/>
    <mergeCell ref="A188:A192"/>
    <mergeCell ref="B188:B192"/>
    <mergeCell ref="C188:C192"/>
    <mergeCell ref="D188:D192"/>
    <mergeCell ref="E188:E192"/>
    <mergeCell ref="A181:A187"/>
    <mergeCell ref="B181:B187"/>
    <mergeCell ref="C181:C187"/>
    <mergeCell ref="D181:D187"/>
    <mergeCell ref="E181:E187"/>
    <mergeCell ref="F188:F192"/>
    <mergeCell ref="G188:G192"/>
    <mergeCell ref="H188:H192"/>
    <mergeCell ref="I188:I192"/>
    <mergeCell ref="J188:J192"/>
    <mergeCell ref="K188:K192"/>
    <mergeCell ref="G181:G187"/>
    <mergeCell ref="H181:H187"/>
    <mergeCell ref="I181:I187"/>
    <mergeCell ref="J181:J187"/>
    <mergeCell ref="K181:K187"/>
    <mergeCell ref="F181:F187"/>
    <mergeCell ref="A173:A175"/>
    <mergeCell ref="B173:B175"/>
    <mergeCell ref="C173:C175"/>
    <mergeCell ref="D173:D175"/>
    <mergeCell ref="E173:E175"/>
    <mergeCell ref="G173:G175"/>
    <mergeCell ref="H173:H175"/>
    <mergeCell ref="I173:I175"/>
    <mergeCell ref="J173:J175"/>
    <mergeCell ref="D165:K167"/>
    <mergeCell ref="J161:J163"/>
    <mergeCell ref="K161:K163"/>
    <mergeCell ref="A153:A154"/>
    <mergeCell ref="B153:B154"/>
    <mergeCell ref="C153:C154"/>
    <mergeCell ref="D153:D154"/>
    <mergeCell ref="E153:E154"/>
    <mergeCell ref="F153:F154"/>
    <mergeCell ref="A165:A167"/>
    <mergeCell ref="B165:B167"/>
    <mergeCell ref="C165:C167"/>
    <mergeCell ref="A161:A163"/>
    <mergeCell ref="B161:B163"/>
    <mergeCell ref="C161:C163"/>
    <mergeCell ref="D161:D163"/>
    <mergeCell ref="E161:E163"/>
    <mergeCell ref="F161:F163"/>
    <mergeCell ref="G161:G163"/>
    <mergeCell ref="H161:H163"/>
    <mergeCell ref="I161:I163"/>
    <mergeCell ref="S153:S154"/>
    <mergeCell ref="A156:A159"/>
    <mergeCell ref="B156:B159"/>
    <mergeCell ref="C156:C159"/>
    <mergeCell ref="D156:D159"/>
    <mergeCell ref="E156:E159"/>
    <mergeCell ref="F156:F159"/>
    <mergeCell ref="G156:G159"/>
    <mergeCell ref="H156:H159"/>
    <mergeCell ref="I156:I159"/>
    <mergeCell ref="M153:M154"/>
    <mergeCell ref="N153:N154"/>
    <mergeCell ref="O153:O154"/>
    <mergeCell ref="P153:P154"/>
    <mergeCell ref="Q153:Q154"/>
    <mergeCell ref="R153:R154"/>
    <mergeCell ref="G153:G154"/>
    <mergeCell ref="H153:H154"/>
    <mergeCell ref="I153:I154"/>
    <mergeCell ref="J153:J154"/>
    <mergeCell ref="K153:K154"/>
    <mergeCell ref="L153:L154"/>
    <mergeCell ref="J156:J159"/>
    <mergeCell ref="K156:K159"/>
    <mergeCell ref="J137:J142"/>
    <mergeCell ref="K137:K142"/>
    <mergeCell ref="A149:A152"/>
    <mergeCell ref="B149:B152"/>
    <mergeCell ref="C149:C152"/>
    <mergeCell ref="D149:D152"/>
    <mergeCell ref="E149:E152"/>
    <mergeCell ref="F149:F152"/>
    <mergeCell ref="G149:G152"/>
    <mergeCell ref="H149:H152"/>
    <mergeCell ref="I149:I152"/>
    <mergeCell ref="J149:J152"/>
    <mergeCell ref="K149:K152"/>
    <mergeCell ref="A137:A142"/>
    <mergeCell ref="B137:B142"/>
    <mergeCell ref="C137:C142"/>
    <mergeCell ref="D137:D142"/>
    <mergeCell ref="E137:E142"/>
    <mergeCell ref="F137:F142"/>
    <mergeCell ref="G137:G142"/>
    <mergeCell ref="H137:H142"/>
    <mergeCell ref="I137:I142"/>
    <mergeCell ref="K113:K128"/>
    <mergeCell ref="A134:A136"/>
    <mergeCell ref="B134:B136"/>
    <mergeCell ref="C134:C136"/>
    <mergeCell ref="D134:D136"/>
    <mergeCell ref="E134:E136"/>
    <mergeCell ref="F134:F136"/>
    <mergeCell ref="G134:G136"/>
    <mergeCell ref="H134:H136"/>
    <mergeCell ref="I134:I136"/>
    <mergeCell ref="E113:E128"/>
    <mergeCell ref="F113:F128"/>
    <mergeCell ref="G113:G128"/>
    <mergeCell ref="H113:H128"/>
    <mergeCell ref="I113:I128"/>
    <mergeCell ref="J113:J128"/>
    <mergeCell ref="J134:J136"/>
    <mergeCell ref="K134:K136"/>
    <mergeCell ref="A107:A111"/>
    <mergeCell ref="B107:B111"/>
    <mergeCell ref="A113:A128"/>
    <mergeCell ref="B113:B128"/>
    <mergeCell ref="C113:C128"/>
    <mergeCell ref="D113:D128"/>
    <mergeCell ref="F104:F106"/>
    <mergeCell ref="G104:G106"/>
    <mergeCell ref="H104:H106"/>
    <mergeCell ref="A101:A103"/>
    <mergeCell ref="B101:B103"/>
    <mergeCell ref="C101:C103"/>
    <mergeCell ref="D101:D103"/>
    <mergeCell ref="E101:E103"/>
    <mergeCell ref="F101:F103"/>
    <mergeCell ref="I104:I106"/>
    <mergeCell ref="J104:J106"/>
    <mergeCell ref="K104:K106"/>
    <mergeCell ref="G101:G103"/>
    <mergeCell ref="H101:H103"/>
    <mergeCell ref="I101:I103"/>
    <mergeCell ref="J101:J103"/>
    <mergeCell ref="K101:K103"/>
    <mergeCell ref="A104:A106"/>
    <mergeCell ref="B104:B106"/>
    <mergeCell ref="C104:C106"/>
    <mergeCell ref="D104:D106"/>
    <mergeCell ref="E104:E106"/>
    <mergeCell ref="P11:P12"/>
    <mergeCell ref="Q11:Q12"/>
    <mergeCell ref="R11:R12"/>
    <mergeCell ref="S11:S12"/>
    <mergeCell ref="A97:A98"/>
    <mergeCell ref="B97:B98"/>
    <mergeCell ref="L97:L98"/>
    <mergeCell ref="M97:M98"/>
    <mergeCell ref="N97:N98"/>
    <mergeCell ref="O97:O98"/>
    <mergeCell ref="J11:J12"/>
    <mergeCell ref="K11:K12"/>
    <mergeCell ref="L11:L12"/>
    <mergeCell ref="M11:M12"/>
    <mergeCell ref="N11:N12"/>
    <mergeCell ref="O11:O12"/>
    <mergeCell ref="P97:P98"/>
    <mergeCell ref="Q97:Q98"/>
    <mergeCell ref="R97:R98"/>
    <mergeCell ref="S97:S98"/>
    <mergeCell ref="A11:A12"/>
    <mergeCell ref="B11:B12"/>
    <mergeCell ref="C11:C12"/>
    <mergeCell ref="D11:D12"/>
    <mergeCell ref="E11:E12"/>
    <mergeCell ref="F11:F12"/>
    <mergeCell ref="G11:G12"/>
    <mergeCell ref="H11:H12"/>
    <mergeCell ref="I11:I12"/>
    <mergeCell ref="I7:I9"/>
    <mergeCell ref="F7:F9"/>
    <mergeCell ref="G7:G9"/>
    <mergeCell ref="H7:H9"/>
    <mergeCell ref="J7:J9"/>
    <mergeCell ref="A5:A9"/>
    <mergeCell ref="B5:B9"/>
    <mergeCell ref="C5:K5"/>
    <mergeCell ref="L5:M6"/>
    <mergeCell ref="N5:S5"/>
    <mergeCell ref="C6:E6"/>
    <mergeCell ref="F6:H6"/>
    <mergeCell ref="I6:K6"/>
    <mergeCell ref="N6:O6"/>
    <mergeCell ref="P6:P9"/>
    <mergeCell ref="S7:S9"/>
    <mergeCell ref="K7:K9"/>
    <mergeCell ref="L7:L9"/>
    <mergeCell ref="M7:M9"/>
    <mergeCell ref="N7:N9"/>
    <mergeCell ref="O7:O9"/>
    <mergeCell ref="R7:R9"/>
    <mergeCell ref="Q6:Q9"/>
    <mergeCell ref="R6:S6"/>
    <mergeCell ref="C7:C9"/>
    <mergeCell ref="D7:D9"/>
    <mergeCell ref="E7:E9"/>
  </mergeCells>
  <pageMargins left="0.74791666666666667" right="0.74791666666666667" top="0.98402777777777772" bottom="0.98402777777777772" header="0.51180555555555551" footer="0.51180555555555551"/>
  <pageSetup paperSize="8" scale="73" firstPageNumber="0"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S351"/>
  <sheetViews>
    <sheetView view="pageBreakPreview" zoomScaleNormal="100" zoomScaleSheetLayoutView="100" workbookViewId="0">
      <pane xSplit="2" ySplit="10" topLeftCell="D341" activePane="bottomRight" state="frozen"/>
      <selection pane="topRight" activeCell="C1" sqref="C1"/>
      <selection pane="bottomLeft" activeCell="A11" sqref="A11"/>
      <selection pane="bottomRight" activeCell="N7" sqref="N6:S9"/>
    </sheetView>
  </sheetViews>
  <sheetFormatPr defaultColWidth="8.7109375" defaultRowHeight="12.75" outlineLevelRow="2"/>
  <cols>
    <col min="1" max="1" width="43.85546875" customWidth="1"/>
    <col min="2" max="2" width="6.5703125" customWidth="1"/>
    <col min="3" max="3" width="23.28515625" customWidth="1"/>
    <col min="4" max="4" width="12" customWidth="1"/>
    <col min="5" max="5" width="13" customWidth="1"/>
    <col min="6" max="6" width="23.7109375" customWidth="1"/>
    <col min="7" max="7" width="13.28515625" customWidth="1"/>
    <col min="8" max="8" width="14.140625" customWidth="1"/>
    <col min="9" max="9" width="22.42578125" customWidth="1"/>
    <col min="10" max="10" width="14" customWidth="1"/>
    <col min="11" max="11" width="12.85546875" customWidth="1"/>
    <col min="14" max="14" width="10" customWidth="1"/>
    <col min="15" max="17" width="10.28515625" customWidth="1"/>
    <col min="18" max="18" width="10.5703125" customWidth="1"/>
    <col min="19" max="19" width="10.28515625" customWidth="1"/>
  </cols>
  <sheetData>
    <row r="5" spans="1:19" ht="20.25" customHeight="1">
      <c r="A5" s="305" t="s">
        <v>1</v>
      </c>
      <c r="B5" s="306" t="s">
        <v>2</v>
      </c>
      <c r="C5" s="304" t="s">
        <v>3</v>
      </c>
      <c r="D5" s="304"/>
      <c r="E5" s="304"/>
      <c r="F5" s="304"/>
      <c r="G5" s="304"/>
      <c r="H5" s="304"/>
      <c r="I5" s="304"/>
      <c r="J5" s="304"/>
      <c r="K5" s="304"/>
      <c r="L5" s="304" t="s">
        <v>4</v>
      </c>
      <c r="M5" s="304"/>
      <c r="N5" s="307" t="s">
        <v>5</v>
      </c>
      <c r="O5" s="307"/>
      <c r="P5" s="307"/>
      <c r="Q5" s="307"/>
      <c r="R5" s="307"/>
      <c r="S5" s="307"/>
    </row>
    <row r="6" spans="1:19" ht="23.25" customHeight="1">
      <c r="A6" s="305"/>
      <c r="B6" s="306"/>
      <c r="C6" s="304" t="s">
        <v>6</v>
      </c>
      <c r="D6" s="304"/>
      <c r="E6" s="304"/>
      <c r="F6" s="307" t="s">
        <v>7</v>
      </c>
      <c r="G6" s="307"/>
      <c r="H6" s="307"/>
      <c r="I6" s="304" t="s">
        <v>8</v>
      </c>
      <c r="J6" s="304"/>
      <c r="K6" s="304"/>
      <c r="L6" s="304"/>
      <c r="M6" s="304"/>
      <c r="N6" s="307" t="s">
        <v>513</v>
      </c>
      <c r="O6" s="307"/>
      <c r="P6" s="308" t="s">
        <v>514</v>
      </c>
      <c r="Q6" s="308" t="s">
        <v>515</v>
      </c>
      <c r="R6" s="307" t="s">
        <v>9</v>
      </c>
      <c r="S6" s="307"/>
    </row>
    <row r="7" spans="1:19" ht="12.75" customHeight="1">
      <c r="A7" s="305"/>
      <c r="B7" s="306"/>
      <c r="C7" s="304" t="s">
        <v>10</v>
      </c>
      <c r="D7" s="304" t="s">
        <v>11</v>
      </c>
      <c r="E7" s="304" t="s">
        <v>12</v>
      </c>
      <c r="F7" s="304" t="s">
        <v>10</v>
      </c>
      <c r="G7" s="304" t="s">
        <v>11</v>
      </c>
      <c r="H7" s="304" t="s">
        <v>12</v>
      </c>
      <c r="I7" s="304" t="s">
        <v>10</v>
      </c>
      <c r="J7" s="304" t="s">
        <v>11</v>
      </c>
      <c r="K7" s="304" t="s">
        <v>12</v>
      </c>
      <c r="L7" s="307" t="s">
        <v>13</v>
      </c>
      <c r="M7" s="307" t="s">
        <v>14</v>
      </c>
      <c r="N7" s="307" t="s">
        <v>15</v>
      </c>
      <c r="O7" s="307" t="s">
        <v>16</v>
      </c>
      <c r="P7" s="308"/>
      <c r="Q7" s="308"/>
      <c r="R7" s="307" t="s">
        <v>17</v>
      </c>
      <c r="S7" s="307" t="s">
        <v>516</v>
      </c>
    </row>
    <row r="8" spans="1:19" ht="14.25" customHeight="1">
      <c r="A8" s="305"/>
      <c r="B8" s="306"/>
      <c r="C8" s="304"/>
      <c r="D8" s="304"/>
      <c r="E8" s="304"/>
      <c r="F8" s="304"/>
      <c r="G8" s="304"/>
      <c r="H8" s="304"/>
      <c r="I8" s="304"/>
      <c r="J8" s="304"/>
      <c r="K8" s="304"/>
      <c r="L8" s="307"/>
      <c r="M8" s="307"/>
      <c r="N8" s="307"/>
      <c r="O8" s="307"/>
      <c r="P8" s="308"/>
      <c r="Q8" s="308"/>
      <c r="R8" s="307"/>
      <c r="S8" s="307"/>
    </row>
    <row r="9" spans="1:19" ht="18" customHeight="1">
      <c r="A9" s="305"/>
      <c r="B9" s="306"/>
      <c r="C9" s="304"/>
      <c r="D9" s="304"/>
      <c r="E9" s="304"/>
      <c r="F9" s="304"/>
      <c r="G9" s="304"/>
      <c r="H9" s="304"/>
      <c r="I9" s="304"/>
      <c r="J9" s="304"/>
      <c r="K9" s="304"/>
      <c r="L9" s="307"/>
      <c r="M9" s="307"/>
      <c r="N9" s="307"/>
      <c r="O9" s="307"/>
      <c r="P9" s="308"/>
      <c r="Q9" s="308"/>
      <c r="R9" s="307"/>
      <c r="S9" s="307"/>
    </row>
    <row r="10" spans="1:19">
      <c r="A10" s="43">
        <v>1</v>
      </c>
      <c r="B10" s="43">
        <v>2</v>
      </c>
      <c r="C10" s="42">
        <v>3</v>
      </c>
      <c r="D10" s="44">
        <v>4</v>
      </c>
      <c r="E10" s="44">
        <v>5</v>
      </c>
      <c r="F10" s="44">
        <v>6</v>
      </c>
      <c r="G10" s="44">
        <v>7</v>
      </c>
      <c r="H10" s="44">
        <v>8</v>
      </c>
      <c r="I10" s="44">
        <v>9</v>
      </c>
      <c r="J10" s="44">
        <v>10</v>
      </c>
      <c r="K10" s="44">
        <v>11</v>
      </c>
      <c r="L10" s="44">
        <v>12</v>
      </c>
      <c r="M10" s="44">
        <v>13</v>
      </c>
      <c r="N10" s="44">
        <v>14</v>
      </c>
      <c r="O10" s="44">
        <v>15</v>
      </c>
      <c r="P10" s="44">
        <v>16</v>
      </c>
      <c r="Q10" s="44">
        <v>17</v>
      </c>
      <c r="R10" s="44">
        <v>18</v>
      </c>
      <c r="S10" s="44">
        <v>19</v>
      </c>
    </row>
    <row r="11" spans="1:19" ht="62.25" customHeight="1">
      <c r="A11" s="316" t="s">
        <v>19</v>
      </c>
      <c r="B11" s="311">
        <v>2000</v>
      </c>
      <c r="C11" s="309" t="s">
        <v>20</v>
      </c>
      <c r="D11" s="309" t="s">
        <v>20</v>
      </c>
      <c r="E11" s="309" t="s">
        <v>20</v>
      </c>
      <c r="F11" s="309" t="s">
        <v>20</v>
      </c>
      <c r="G11" s="309" t="s">
        <v>20</v>
      </c>
      <c r="H11" s="309" t="s">
        <v>20</v>
      </c>
      <c r="I11" s="309" t="s">
        <v>20</v>
      </c>
      <c r="J11" s="309" t="s">
        <v>20</v>
      </c>
      <c r="K11" s="309" t="s">
        <v>20</v>
      </c>
      <c r="L11" s="315"/>
      <c r="M11" s="315"/>
      <c r="N11" s="339">
        <f t="shared" ref="N11" si="0">SUM(N13:N57)</f>
        <v>16319412.199999997</v>
      </c>
      <c r="O11" s="339">
        <f t="shared" ref="O11:S11" si="1">SUM(O13:O57)</f>
        <v>16202903.300000003</v>
      </c>
      <c r="P11" s="339">
        <f t="shared" si="1"/>
        <v>19826056.800000001</v>
      </c>
      <c r="Q11" s="339">
        <f t="shared" si="1"/>
        <v>21644441.800000001</v>
      </c>
      <c r="R11" s="339">
        <f t="shared" si="1"/>
        <v>21974874.199999996</v>
      </c>
      <c r="S11" s="339">
        <f t="shared" si="1"/>
        <v>22553089.099999998</v>
      </c>
    </row>
    <row r="12" spans="1:19">
      <c r="A12" s="316"/>
      <c r="B12" s="311"/>
      <c r="C12" s="309"/>
      <c r="D12" s="309"/>
      <c r="E12" s="309"/>
      <c r="F12" s="309"/>
      <c r="G12" s="309"/>
      <c r="H12" s="309"/>
      <c r="I12" s="309"/>
      <c r="J12" s="309"/>
      <c r="K12" s="309"/>
      <c r="L12" s="315"/>
      <c r="M12" s="315"/>
      <c r="N12" s="339"/>
      <c r="O12" s="339"/>
      <c r="P12" s="339"/>
      <c r="Q12" s="339"/>
      <c r="R12" s="339"/>
      <c r="S12" s="339"/>
    </row>
    <row r="13" spans="1:19">
      <c r="A13" s="49"/>
      <c r="B13" s="43"/>
      <c r="C13" s="50"/>
      <c r="D13" s="51"/>
      <c r="E13" s="51"/>
      <c r="F13" s="51"/>
      <c r="G13" s="51"/>
      <c r="H13" s="51"/>
      <c r="I13" s="51"/>
      <c r="J13" s="51"/>
      <c r="K13" s="51"/>
      <c r="L13" s="34" t="s">
        <v>21</v>
      </c>
      <c r="M13" s="34" t="s">
        <v>22</v>
      </c>
      <c r="N13" s="55">
        <f t="shared" ref="N13" si="2">N201</f>
        <v>3971</v>
      </c>
      <c r="O13" s="55">
        <f t="shared" ref="O13:S13" si="3">O201</f>
        <v>3854</v>
      </c>
      <c r="P13" s="55">
        <f t="shared" si="3"/>
        <v>4191.3999999999996</v>
      </c>
      <c r="Q13" s="55">
        <f t="shared" si="3"/>
        <v>0</v>
      </c>
      <c r="R13" s="55">
        <f t="shared" si="3"/>
        <v>0</v>
      </c>
      <c r="S13" s="55">
        <f t="shared" si="3"/>
        <v>0</v>
      </c>
    </row>
    <row r="14" spans="1:19">
      <c r="A14" s="49"/>
      <c r="B14" s="43"/>
      <c r="C14" s="50"/>
      <c r="D14" s="51"/>
      <c r="E14" s="51"/>
      <c r="F14" s="51"/>
      <c r="G14" s="51"/>
      <c r="H14" s="51"/>
      <c r="I14" s="51"/>
      <c r="J14" s="51"/>
      <c r="K14" s="51"/>
      <c r="L14" s="34" t="s">
        <v>21</v>
      </c>
      <c r="M14" s="34" t="s">
        <v>23</v>
      </c>
      <c r="N14" s="55">
        <f t="shared" ref="N14" si="4">N202+N244</f>
        <v>181749.2</v>
      </c>
      <c r="O14" s="55">
        <f t="shared" ref="O14:S14" si="5">O202+O244</f>
        <v>179246</v>
      </c>
      <c r="P14" s="55">
        <f t="shared" si="5"/>
        <v>189133.5</v>
      </c>
      <c r="Q14" s="55">
        <f t="shared" si="5"/>
        <v>208400</v>
      </c>
      <c r="R14" s="55">
        <f t="shared" si="5"/>
        <v>215626.8</v>
      </c>
      <c r="S14" s="55">
        <f t="shared" si="5"/>
        <v>219637.5</v>
      </c>
    </row>
    <row r="15" spans="1:19">
      <c r="A15" s="49"/>
      <c r="B15" s="43"/>
      <c r="C15" s="50"/>
      <c r="D15" s="51"/>
      <c r="E15" s="51"/>
      <c r="F15" s="51"/>
      <c r="G15" s="51"/>
      <c r="H15" s="51"/>
      <c r="I15" s="51"/>
      <c r="J15" s="51"/>
      <c r="K15" s="51"/>
      <c r="L15" s="34" t="s">
        <v>21</v>
      </c>
      <c r="M15" s="34" t="s">
        <v>24</v>
      </c>
      <c r="N15" s="55">
        <f t="shared" ref="N15" si="6">N59+N222+N245</f>
        <v>601540.9</v>
      </c>
      <c r="O15" s="55">
        <f t="shared" ref="O15:S15" si="7">O59+O222+O245</f>
        <v>595246.30000000005</v>
      </c>
      <c r="P15" s="55">
        <f t="shared" si="7"/>
        <v>673078.8</v>
      </c>
      <c r="Q15" s="55">
        <f t="shared" si="7"/>
        <v>709167.6</v>
      </c>
      <c r="R15" s="55">
        <f t="shared" si="7"/>
        <v>742530.7</v>
      </c>
      <c r="S15" s="55">
        <f t="shared" si="7"/>
        <v>767348.8</v>
      </c>
    </row>
    <row r="16" spans="1:19">
      <c r="A16" s="49"/>
      <c r="B16" s="43"/>
      <c r="C16" s="50"/>
      <c r="D16" s="51"/>
      <c r="E16" s="51"/>
      <c r="F16" s="51"/>
      <c r="G16" s="51"/>
      <c r="H16" s="51"/>
      <c r="I16" s="51"/>
      <c r="J16" s="51"/>
      <c r="K16" s="51"/>
      <c r="L16" s="34" t="s">
        <v>21</v>
      </c>
      <c r="M16" s="34" t="s">
        <v>25</v>
      </c>
      <c r="N16" s="90">
        <f t="shared" ref="N16" si="8">N303</f>
        <v>72.599999999999994</v>
      </c>
      <c r="O16" s="55">
        <f t="shared" ref="O16:S16" si="9">O303</f>
        <v>68.900000000000006</v>
      </c>
      <c r="P16" s="90">
        <f t="shared" si="9"/>
        <v>314.3</v>
      </c>
      <c r="Q16" s="55">
        <f t="shared" si="9"/>
        <v>322.60000000000002</v>
      </c>
      <c r="R16" s="55">
        <f t="shared" si="9"/>
        <v>2200.9</v>
      </c>
      <c r="S16" s="55">
        <f t="shared" si="9"/>
        <v>320.60000000000002</v>
      </c>
    </row>
    <row r="17" spans="1:19">
      <c r="A17" s="49"/>
      <c r="B17" s="43"/>
      <c r="C17" s="50"/>
      <c r="D17" s="51"/>
      <c r="E17" s="51"/>
      <c r="F17" s="51"/>
      <c r="G17" s="51"/>
      <c r="H17" s="51"/>
      <c r="I17" s="51"/>
      <c r="J17" s="51"/>
      <c r="K17" s="51"/>
      <c r="L17" s="34" t="s">
        <v>21</v>
      </c>
      <c r="M17" s="34" t="s">
        <v>26</v>
      </c>
      <c r="N17" s="90">
        <f t="shared" ref="N17" si="10">N60+N223+N246</f>
        <v>111069.3</v>
      </c>
      <c r="O17" s="55">
        <f t="shared" ref="O17:S17" si="11">O60+O223+O246</f>
        <v>108889.3</v>
      </c>
      <c r="P17" s="90">
        <f t="shared" si="11"/>
        <v>121232.1</v>
      </c>
      <c r="Q17" s="55">
        <f t="shared" si="11"/>
        <v>123249.1</v>
      </c>
      <c r="R17" s="55">
        <f t="shared" si="11"/>
        <v>127431.7</v>
      </c>
      <c r="S17" s="55">
        <f t="shared" si="11"/>
        <v>131949</v>
      </c>
    </row>
    <row r="18" spans="1:19">
      <c r="A18" s="49"/>
      <c r="B18" s="43"/>
      <c r="C18" s="50"/>
      <c r="D18" s="51"/>
      <c r="E18" s="51"/>
      <c r="F18" s="51"/>
      <c r="G18" s="51"/>
      <c r="H18" s="51"/>
      <c r="I18" s="51"/>
      <c r="J18" s="51"/>
      <c r="K18" s="51"/>
      <c r="L18" s="34" t="s">
        <v>21</v>
      </c>
      <c r="M18" s="34" t="s">
        <v>27</v>
      </c>
      <c r="N18" s="90">
        <f t="shared" ref="N18" si="12">N216</f>
        <v>0</v>
      </c>
      <c r="O18" s="55">
        <f t="shared" ref="O18:S18" si="13">O216</f>
        <v>0</v>
      </c>
      <c r="P18" s="90">
        <f t="shared" si="13"/>
        <v>57699</v>
      </c>
      <c r="Q18" s="55">
        <f t="shared" si="13"/>
        <v>0</v>
      </c>
      <c r="R18" s="55">
        <f t="shared" si="13"/>
        <v>0</v>
      </c>
      <c r="S18" s="55">
        <f t="shared" si="13"/>
        <v>0</v>
      </c>
    </row>
    <row r="19" spans="1:19">
      <c r="A19" s="49"/>
      <c r="B19" s="43"/>
      <c r="C19" s="50"/>
      <c r="D19" s="51"/>
      <c r="E19" s="51"/>
      <c r="F19" s="51"/>
      <c r="G19" s="51"/>
      <c r="H19" s="51"/>
      <c r="I19" s="51"/>
      <c r="J19" s="51"/>
      <c r="K19" s="51"/>
      <c r="L19" s="34" t="s">
        <v>21</v>
      </c>
      <c r="M19" s="34" t="s">
        <v>28</v>
      </c>
      <c r="N19" s="90">
        <f t="shared" ref="N19" si="14">N61</f>
        <v>0</v>
      </c>
      <c r="O19" s="55">
        <f t="shared" ref="O19:P19" si="15">O61</f>
        <v>0</v>
      </c>
      <c r="P19" s="90">
        <f t="shared" si="15"/>
        <v>0</v>
      </c>
      <c r="Q19" s="55">
        <f>Q61+Q247</f>
        <v>154816.70000000001</v>
      </c>
      <c r="R19" s="55">
        <f t="shared" ref="R19:S19" si="16">R61+R247</f>
        <v>183110.5</v>
      </c>
      <c r="S19" s="55">
        <f t="shared" si="16"/>
        <v>190434.9</v>
      </c>
    </row>
    <row r="20" spans="1:19">
      <c r="A20" s="49"/>
      <c r="B20" s="43"/>
      <c r="C20" s="50"/>
      <c r="D20" s="51"/>
      <c r="E20" s="51"/>
      <c r="F20" s="51"/>
      <c r="G20" s="51"/>
      <c r="H20" s="51"/>
      <c r="I20" s="51"/>
      <c r="J20" s="51"/>
      <c r="K20" s="51"/>
      <c r="L20" s="34" t="s">
        <v>21</v>
      </c>
      <c r="M20" s="34" t="s">
        <v>29</v>
      </c>
      <c r="N20" s="55">
        <f t="shared" ref="N20" si="17">N62+N203+N206+N224+N232+N248+N304+N329+N341</f>
        <v>489180.6</v>
      </c>
      <c r="O20" s="55">
        <f t="shared" ref="O20:S20" si="18">O62+O203+O206+O224+O232+O248+O304+O329+O341</f>
        <v>470183.10000000003</v>
      </c>
      <c r="P20" s="231">
        <f t="shared" si="18"/>
        <v>633421.00000000012</v>
      </c>
      <c r="Q20" s="55">
        <f t="shared" si="18"/>
        <v>650879.00000000012</v>
      </c>
      <c r="R20" s="55">
        <f t="shared" si="18"/>
        <v>653242.4</v>
      </c>
      <c r="S20" s="55">
        <f t="shared" si="18"/>
        <v>676067.4</v>
      </c>
    </row>
    <row r="21" spans="1:19">
      <c r="A21" s="49"/>
      <c r="B21" s="43"/>
      <c r="C21" s="50"/>
      <c r="D21" s="51"/>
      <c r="E21" s="51"/>
      <c r="F21" s="51"/>
      <c r="G21" s="51"/>
      <c r="H21" s="51"/>
      <c r="I21" s="51"/>
      <c r="J21" s="51"/>
      <c r="K21" s="51"/>
      <c r="L21" s="34" t="s">
        <v>22</v>
      </c>
      <c r="M21" s="34" t="s">
        <v>23</v>
      </c>
      <c r="N21" s="55">
        <f t="shared" ref="N21" si="19">N249</f>
        <v>13416.7</v>
      </c>
      <c r="O21" s="55">
        <f t="shared" ref="O21:S21" si="20">O249</f>
        <v>13415.6</v>
      </c>
      <c r="P21" s="55">
        <f t="shared" si="20"/>
        <v>19106.400000000001</v>
      </c>
      <c r="Q21" s="55">
        <f t="shared" si="20"/>
        <v>0</v>
      </c>
      <c r="R21" s="55">
        <f t="shared" si="20"/>
        <v>0</v>
      </c>
      <c r="S21" s="55">
        <f t="shared" si="20"/>
        <v>0</v>
      </c>
    </row>
    <row r="22" spans="1:19">
      <c r="A22" s="49"/>
      <c r="B22" s="43"/>
      <c r="C22" s="50"/>
      <c r="D22" s="51"/>
      <c r="E22" s="51"/>
      <c r="F22" s="51"/>
      <c r="G22" s="51"/>
      <c r="H22" s="51"/>
      <c r="I22" s="51"/>
      <c r="J22" s="51"/>
      <c r="K22" s="51"/>
      <c r="L22" s="34" t="s">
        <v>22</v>
      </c>
      <c r="M22" s="34" t="s">
        <v>24</v>
      </c>
      <c r="N22" s="90">
        <f t="shared" ref="N22" si="21">N63</f>
        <v>0</v>
      </c>
      <c r="O22" s="55">
        <f t="shared" ref="O22:S22" si="22">O63</f>
        <v>0</v>
      </c>
      <c r="P22" s="90">
        <f t="shared" si="22"/>
        <v>0</v>
      </c>
      <c r="Q22" s="55">
        <f t="shared" si="22"/>
        <v>0</v>
      </c>
      <c r="R22" s="55">
        <f t="shared" si="22"/>
        <v>0</v>
      </c>
      <c r="S22" s="55">
        <f t="shared" si="22"/>
        <v>0</v>
      </c>
    </row>
    <row r="23" spans="1:19">
      <c r="A23" s="49"/>
      <c r="B23" s="43"/>
      <c r="C23" s="50"/>
      <c r="D23" s="51"/>
      <c r="E23" s="51"/>
      <c r="F23" s="51"/>
      <c r="G23" s="51"/>
      <c r="H23" s="51"/>
      <c r="I23" s="51"/>
      <c r="J23" s="51"/>
      <c r="K23" s="51"/>
      <c r="L23" s="34" t="s">
        <v>23</v>
      </c>
      <c r="M23" s="34" t="s">
        <v>24</v>
      </c>
      <c r="N23" s="90">
        <f t="shared" ref="N23" si="23">N250+N342</f>
        <v>0</v>
      </c>
      <c r="O23" s="90">
        <f t="shared" ref="O23:S23" si="24">O250+O342</f>
        <v>0</v>
      </c>
      <c r="P23" s="90">
        <f t="shared" si="24"/>
        <v>0</v>
      </c>
      <c r="Q23" s="90">
        <f t="shared" si="24"/>
        <v>0</v>
      </c>
      <c r="R23" s="90">
        <f t="shared" si="24"/>
        <v>0</v>
      </c>
      <c r="S23" s="90">
        <f t="shared" si="24"/>
        <v>0</v>
      </c>
    </row>
    <row r="24" spans="1:19">
      <c r="A24" s="49"/>
      <c r="B24" s="43"/>
      <c r="C24" s="50"/>
      <c r="D24" s="51"/>
      <c r="E24" s="51"/>
      <c r="F24" s="51"/>
      <c r="G24" s="51"/>
      <c r="H24" s="51"/>
      <c r="I24" s="51"/>
      <c r="J24" s="51"/>
      <c r="K24" s="51"/>
      <c r="L24" s="34" t="s">
        <v>23</v>
      </c>
      <c r="M24" s="34" t="s">
        <v>30</v>
      </c>
      <c r="N24" s="90">
        <f t="shared" ref="N24" si="25">N64+N233</f>
        <v>0</v>
      </c>
      <c r="O24" s="55">
        <f t="shared" ref="O24:S24" si="26">O64+O233</f>
        <v>0</v>
      </c>
      <c r="P24" s="90">
        <f t="shared" si="26"/>
        <v>0</v>
      </c>
      <c r="Q24" s="55">
        <f t="shared" si="26"/>
        <v>0</v>
      </c>
      <c r="R24" s="55">
        <f t="shared" si="26"/>
        <v>0</v>
      </c>
      <c r="S24" s="55">
        <f t="shared" si="26"/>
        <v>0</v>
      </c>
    </row>
    <row r="25" spans="1:19">
      <c r="A25" s="49"/>
      <c r="B25" s="43"/>
      <c r="C25" s="50"/>
      <c r="D25" s="51"/>
      <c r="E25" s="51"/>
      <c r="F25" s="51"/>
      <c r="G25" s="51"/>
      <c r="H25" s="51"/>
      <c r="I25" s="51"/>
      <c r="J25" s="51"/>
      <c r="K25" s="51"/>
      <c r="L25" s="34" t="s">
        <v>23</v>
      </c>
      <c r="M25" s="34" t="s">
        <v>31</v>
      </c>
      <c r="N25" s="90">
        <f t="shared" ref="N25:P26" si="27">N65</f>
        <v>159704.70000000001</v>
      </c>
      <c r="O25" s="55">
        <f t="shared" ref="O25:O26" si="28">O65</f>
        <v>157282</v>
      </c>
      <c r="P25" s="90">
        <f t="shared" si="27"/>
        <v>163467.20000000001</v>
      </c>
      <c r="Q25" s="55">
        <f t="shared" ref="Q25:Q26" si="29">Q65</f>
        <v>184940.79999999999</v>
      </c>
      <c r="R25" s="55">
        <f t="shared" ref="R25:R26" si="30">R65</f>
        <v>202390.3</v>
      </c>
      <c r="S25" s="55">
        <f t="shared" ref="S25:S26" si="31">S65</f>
        <v>214485.9</v>
      </c>
    </row>
    <row r="26" spans="1:19">
      <c r="A26" s="49"/>
      <c r="B26" s="43"/>
      <c r="C26" s="50"/>
      <c r="D26" s="51"/>
      <c r="E26" s="51"/>
      <c r="F26" s="51"/>
      <c r="G26" s="51"/>
      <c r="H26" s="51"/>
      <c r="I26" s="51"/>
      <c r="J26" s="51"/>
      <c r="K26" s="51"/>
      <c r="L26" s="34" t="s">
        <v>23</v>
      </c>
      <c r="M26" s="34" t="s">
        <v>32</v>
      </c>
      <c r="N26" s="90">
        <f t="shared" si="27"/>
        <v>4730</v>
      </c>
      <c r="O26" s="90">
        <f t="shared" si="28"/>
        <v>4702.8999999999996</v>
      </c>
      <c r="P26" s="90">
        <f t="shared" si="27"/>
        <v>6810.1</v>
      </c>
      <c r="Q26" s="90">
        <f t="shared" si="29"/>
        <v>7593.6</v>
      </c>
      <c r="R26" s="90">
        <f t="shared" si="30"/>
        <v>3640.8</v>
      </c>
      <c r="S26" s="90">
        <f t="shared" si="31"/>
        <v>3640.8</v>
      </c>
    </row>
    <row r="27" spans="1:19">
      <c r="A27" s="49"/>
      <c r="B27" s="43"/>
      <c r="C27" s="50"/>
      <c r="D27" s="51"/>
      <c r="E27" s="51"/>
      <c r="F27" s="51"/>
      <c r="G27" s="51"/>
      <c r="H27" s="51"/>
      <c r="I27" s="51"/>
      <c r="J27" s="51"/>
      <c r="K27" s="51"/>
      <c r="L27" s="34" t="s">
        <v>24</v>
      </c>
      <c r="M27" s="34" t="s">
        <v>21</v>
      </c>
      <c r="N27" s="90">
        <f t="shared" ref="N27" si="32">N251</f>
        <v>10023.5</v>
      </c>
      <c r="O27" s="55">
        <f t="shared" ref="O27:S27" si="33">O251</f>
        <v>10023.5</v>
      </c>
      <c r="P27" s="90">
        <f t="shared" si="33"/>
        <v>14239.1</v>
      </c>
      <c r="Q27" s="55">
        <f t="shared" si="33"/>
        <v>16855.599999999999</v>
      </c>
      <c r="R27" s="55">
        <f t="shared" si="33"/>
        <v>16334.2</v>
      </c>
      <c r="S27" s="55">
        <f t="shared" si="33"/>
        <v>16281.1</v>
      </c>
    </row>
    <row r="28" spans="1:19">
      <c r="A28" s="49"/>
      <c r="B28" s="43"/>
      <c r="C28" s="50"/>
      <c r="D28" s="51"/>
      <c r="E28" s="51"/>
      <c r="F28" s="51"/>
      <c r="G28" s="51"/>
      <c r="H28" s="51"/>
      <c r="I28" s="51"/>
      <c r="J28" s="51"/>
      <c r="K28" s="51"/>
      <c r="L28" s="34" t="s">
        <v>24</v>
      </c>
      <c r="M28" s="34" t="s">
        <v>25</v>
      </c>
      <c r="N28" s="90">
        <f t="shared" ref="N28" si="34">N324</f>
        <v>0</v>
      </c>
      <c r="O28" s="55">
        <f t="shared" ref="O28:S28" si="35">O324</f>
        <v>0</v>
      </c>
      <c r="P28" s="90">
        <f t="shared" si="35"/>
        <v>0</v>
      </c>
      <c r="Q28" s="55">
        <f t="shared" si="35"/>
        <v>0</v>
      </c>
      <c r="R28" s="55">
        <f t="shared" si="35"/>
        <v>0</v>
      </c>
      <c r="S28" s="55">
        <f t="shared" si="35"/>
        <v>0</v>
      </c>
    </row>
    <row r="29" spans="1:19">
      <c r="A29" s="49"/>
      <c r="B29" s="43"/>
      <c r="C29" s="50"/>
      <c r="D29" s="51"/>
      <c r="E29" s="51"/>
      <c r="F29" s="51"/>
      <c r="G29" s="51"/>
      <c r="H29" s="51"/>
      <c r="I29" s="51"/>
      <c r="J29" s="51"/>
      <c r="K29" s="51"/>
      <c r="L29" s="34" t="s">
        <v>24</v>
      </c>
      <c r="M29" s="34" t="s">
        <v>33</v>
      </c>
      <c r="N29" s="90">
        <f t="shared" ref="N29" si="36">N68+N208+N225+N252</f>
        <v>35089.599999999999</v>
      </c>
      <c r="O29" s="55">
        <f t="shared" ref="O29:S29" si="37">O68+O208+O225+O252</f>
        <v>34033.300000000003</v>
      </c>
      <c r="P29" s="90">
        <f t="shared" si="37"/>
        <v>38975.699999999997</v>
      </c>
      <c r="Q29" s="55">
        <f t="shared" si="37"/>
        <v>45104.6</v>
      </c>
      <c r="R29" s="55">
        <f t="shared" si="37"/>
        <v>47236.7</v>
      </c>
      <c r="S29" s="55">
        <f t="shared" si="37"/>
        <v>49126.2</v>
      </c>
    </row>
    <row r="30" spans="1:19">
      <c r="A30" s="49"/>
      <c r="B30" s="43"/>
      <c r="C30" s="50"/>
      <c r="D30" s="51"/>
      <c r="E30" s="51"/>
      <c r="F30" s="51"/>
      <c r="G30" s="51"/>
      <c r="H30" s="51"/>
      <c r="I30" s="51"/>
      <c r="J30" s="51"/>
      <c r="K30" s="51"/>
      <c r="L30" s="34" t="s">
        <v>24</v>
      </c>
      <c r="M30" s="34" t="s">
        <v>30</v>
      </c>
      <c r="N30" s="90">
        <f t="shared" ref="N30" si="38">N69+N209+N253</f>
        <v>166092.1</v>
      </c>
      <c r="O30" s="55">
        <f t="shared" ref="O30:S30" si="39">O69+O209+O253</f>
        <v>160750.20000000001</v>
      </c>
      <c r="P30" s="90">
        <f t="shared" si="39"/>
        <v>212831.2</v>
      </c>
      <c r="Q30" s="55">
        <f t="shared" si="39"/>
        <v>229954.2</v>
      </c>
      <c r="R30" s="55">
        <f t="shared" si="39"/>
        <v>247382.6</v>
      </c>
      <c r="S30" s="55">
        <f t="shared" si="39"/>
        <v>255740.7</v>
      </c>
    </row>
    <row r="31" spans="1:19">
      <c r="A31" s="49"/>
      <c r="B31" s="43"/>
      <c r="C31" s="50"/>
      <c r="D31" s="51"/>
      <c r="E31" s="51"/>
      <c r="F31" s="51"/>
      <c r="G31" s="51"/>
      <c r="H31" s="51"/>
      <c r="I31" s="51"/>
      <c r="J31" s="51"/>
      <c r="K31" s="51"/>
      <c r="L31" s="34" t="s">
        <v>24</v>
      </c>
      <c r="M31" s="34" t="s">
        <v>31</v>
      </c>
      <c r="N31" s="90">
        <f t="shared" ref="N31" si="40">N70+N254</f>
        <v>0</v>
      </c>
      <c r="O31" s="55">
        <f t="shared" ref="O31:S31" si="41">O70+O254</f>
        <v>0</v>
      </c>
      <c r="P31" s="90">
        <f t="shared" si="41"/>
        <v>0</v>
      </c>
      <c r="Q31" s="55">
        <f t="shared" si="41"/>
        <v>0</v>
      </c>
      <c r="R31" s="55">
        <f t="shared" si="41"/>
        <v>0</v>
      </c>
      <c r="S31" s="55">
        <f t="shared" si="41"/>
        <v>0</v>
      </c>
    </row>
    <row r="32" spans="1:19">
      <c r="A32" s="49"/>
      <c r="B32" s="43"/>
      <c r="C32" s="50"/>
      <c r="D32" s="51"/>
      <c r="E32" s="51"/>
      <c r="F32" s="51"/>
      <c r="G32" s="51"/>
      <c r="H32" s="51"/>
      <c r="I32" s="51"/>
      <c r="J32" s="51"/>
      <c r="K32" s="51"/>
      <c r="L32" s="34" t="s">
        <v>24</v>
      </c>
      <c r="M32" s="34" t="s">
        <v>34</v>
      </c>
      <c r="N32" s="90">
        <f t="shared" ref="N32" si="42">N71+N210+N226+N234+N255+N280</f>
        <v>164972.79999999999</v>
      </c>
      <c r="O32" s="90">
        <f t="shared" ref="O32:S32" si="43">O71+O210+O226+O234+O255+O280</f>
        <v>160497.70000000001</v>
      </c>
      <c r="P32" s="90">
        <f t="shared" si="43"/>
        <v>115527.9</v>
      </c>
      <c r="Q32" s="90">
        <f t="shared" si="43"/>
        <v>126807.90000000001</v>
      </c>
      <c r="R32" s="90">
        <f t="shared" si="43"/>
        <v>126726.90000000001</v>
      </c>
      <c r="S32" s="90">
        <f t="shared" si="43"/>
        <v>131252.40000000002</v>
      </c>
    </row>
    <row r="33" spans="1:19">
      <c r="A33" s="49"/>
      <c r="B33" s="43"/>
      <c r="C33" s="50"/>
      <c r="D33" s="51"/>
      <c r="E33" s="51"/>
      <c r="F33" s="51"/>
      <c r="G33" s="51"/>
      <c r="H33" s="51"/>
      <c r="I33" s="51"/>
      <c r="J33" s="51"/>
      <c r="K33" s="51"/>
      <c r="L33" s="34" t="s">
        <v>25</v>
      </c>
      <c r="M33" s="34" t="s">
        <v>21</v>
      </c>
      <c r="N33" s="90">
        <f t="shared" ref="N33" si="44">N72+N256</f>
        <v>0</v>
      </c>
      <c r="O33" s="55">
        <f t="shared" ref="O33:S34" si="45">O72+O256</f>
        <v>0</v>
      </c>
      <c r="P33" s="90">
        <f t="shared" si="45"/>
        <v>0</v>
      </c>
      <c r="Q33" s="55">
        <f t="shared" si="45"/>
        <v>0</v>
      </c>
      <c r="R33" s="55">
        <f t="shared" si="45"/>
        <v>0</v>
      </c>
      <c r="S33" s="55">
        <f t="shared" si="45"/>
        <v>0</v>
      </c>
    </row>
    <row r="34" spans="1:19">
      <c r="A34" s="49"/>
      <c r="B34" s="43"/>
      <c r="C34" s="50"/>
      <c r="D34" s="51"/>
      <c r="E34" s="51"/>
      <c r="F34" s="51"/>
      <c r="G34" s="51"/>
      <c r="H34" s="51"/>
      <c r="I34" s="51"/>
      <c r="J34" s="51"/>
      <c r="K34" s="51"/>
      <c r="L34" s="34" t="s">
        <v>25</v>
      </c>
      <c r="M34" s="34" t="s">
        <v>22</v>
      </c>
      <c r="N34" s="90">
        <f t="shared" ref="N34" si="46">N73+N257</f>
        <v>0</v>
      </c>
      <c r="O34" s="55">
        <f t="shared" si="45"/>
        <v>0</v>
      </c>
      <c r="P34" s="90">
        <f t="shared" si="45"/>
        <v>0</v>
      </c>
      <c r="Q34" s="55">
        <f t="shared" si="45"/>
        <v>0</v>
      </c>
      <c r="R34" s="55">
        <f t="shared" si="45"/>
        <v>0</v>
      </c>
      <c r="S34" s="55">
        <f t="shared" si="45"/>
        <v>0</v>
      </c>
    </row>
    <row r="35" spans="1:19">
      <c r="A35" s="49"/>
      <c r="B35" s="43"/>
      <c r="C35" s="50"/>
      <c r="D35" s="51"/>
      <c r="E35" s="51"/>
      <c r="F35" s="51"/>
      <c r="G35" s="51"/>
      <c r="H35" s="51"/>
      <c r="I35" s="51"/>
      <c r="J35" s="51"/>
      <c r="K35" s="51"/>
      <c r="L35" s="34" t="s">
        <v>25</v>
      </c>
      <c r="M35" s="34" t="s">
        <v>23</v>
      </c>
      <c r="N35" s="55">
        <f t="shared" ref="N35" si="47">N74+N207+N258</f>
        <v>687850.9</v>
      </c>
      <c r="O35" s="55">
        <f t="shared" ref="O35:S35" si="48">O74+O207+O258</f>
        <v>679343.8</v>
      </c>
      <c r="P35" s="55">
        <f>P74+P207+P258</f>
        <v>771294.4</v>
      </c>
      <c r="Q35" s="55">
        <f t="shared" si="48"/>
        <v>802042.8</v>
      </c>
      <c r="R35" s="55">
        <f t="shared" si="48"/>
        <v>825084.1</v>
      </c>
      <c r="S35" s="55">
        <f t="shared" si="48"/>
        <v>850920.2</v>
      </c>
    </row>
    <row r="36" spans="1:19">
      <c r="A36" s="49"/>
      <c r="B36" s="43"/>
      <c r="C36" s="50"/>
      <c r="D36" s="51"/>
      <c r="E36" s="51"/>
      <c r="F36" s="51"/>
      <c r="G36" s="51"/>
      <c r="H36" s="51"/>
      <c r="I36" s="51"/>
      <c r="J36" s="51"/>
      <c r="K36" s="51"/>
      <c r="L36" s="34" t="s">
        <v>25</v>
      </c>
      <c r="M36" s="34" t="s">
        <v>25</v>
      </c>
      <c r="N36" s="55">
        <f t="shared" ref="N36" si="49">N75+N211+N227+N235+N259</f>
        <v>121307</v>
      </c>
      <c r="O36" s="55">
        <f t="shared" ref="O36:S36" si="50">O75+O211+O227+O235+O259</f>
        <v>119988.2</v>
      </c>
      <c r="P36" s="55">
        <f t="shared" si="50"/>
        <v>137273.5</v>
      </c>
      <c r="Q36" s="55">
        <f t="shared" si="50"/>
        <v>158116.9</v>
      </c>
      <c r="R36" s="55">
        <f t="shared" si="50"/>
        <v>162806.9</v>
      </c>
      <c r="S36" s="55">
        <f t="shared" si="50"/>
        <v>169170.2</v>
      </c>
    </row>
    <row r="37" spans="1:19">
      <c r="A37" s="49"/>
      <c r="B37" s="43"/>
      <c r="C37" s="50"/>
      <c r="D37" s="51"/>
      <c r="E37" s="51"/>
      <c r="F37" s="51"/>
      <c r="G37" s="51"/>
      <c r="H37" s="51"/>
      <c r="I37" s="51"/>
      <c r="J37" s="51"/>
      <c r="K37" s="51"/>
      <c r="L37" s="34" t="s">
        <v>26</v>
      </c>
      <c r="M37" s="34" t="s">
        <v>22</v>
      </c>
      <c r="N37" s="90">
        <f t="shared" ref="N37:P39" si="51">N76</f>
        <v>0</v>
      </c>
      <c r="O37" s="55">
        <f t="shared" ref="O37:O39" si="52">O76</f>
        <v>0</v>
      </c>
      <c r="P37" s="90">
        <f t="shared" si="51"/>
        <v>0</v>
      </c>
      <c r="Q37" s="55">
        <f t="shared" ref="Q37:Q39" si="53">Q76</f>
        <v>0</v>
      </c>
      <c r="R37" s="55">
        <f t="shared" ref="R37:R39" si="54">R76</f>
        <v>0</v>
      </c>
      <c r="S37" s="55">
        <f t="shared" ref="S37:S39" si="55">S76</f>
        <v>0</v>
      </c>
    </row>
    <row r="38" spans="1:19">
      <c r="A38" s="49"/>
      <c r="B38" s="43"/>
      <c r="C38" s="50"/>
      <c r="D38" s="51"/>
      <c r="E38" s="51"/>
      <c r="F38" s="51"/>
      <c r="G38" s="51"/>
      <c r="H38" s="51"/>
      <c r="I38" s="51"/>
      <c r="J38" s="51"/>
      <c r="K38" s="51"/>
      <c r="L38" s="34" t="s">
        <v>26</v>
      </c>
      <c r="M38" s="34" t="s">
        <v>23</v>
      </c>
      <c r="N38" s="90">
        <f t="shared" si="51"/>
        <v>0</v>
      </c>
      <c r="O38" s="55">
        <f t="shared" si="52"/>
        <v>0</v>
      </c>
      <c r="P38" s="90">
        <f t="shared" si="51"/>
        <v>0</v>
      </c>
      <c r="Q38" s="55">
        <f t="shared" si="53"/>
        <v>0</v>
      </c>
      <c r="R38" s="55">
        <f t="shared" si="54"/>
        <v>0</v>
      </c>
      <c r="S38" s="55">
        <f t="shared" si="55"/>
        <v>0</v>
      </c>
    </row>
    <row r="39" spans="1:19">
      <c r="A39" s="49"/>
      <c r="B39" s="43"/>
      <c r="C39" s="50"/>
      <c r="D39" s="51"/>
      <c r="E39" s="51"/>
      <c r="F39" s="51"/>
      <c r="G39" s="51"/>
      <c r="H39" s="51"/>
      <c r="I39" s="51"/>
      <c r="J39" s="51"/>
      <c r="K39" s="51"/>
      <c r="L39" s="34" t="s">
        <v>26</v>
      </c>
      <c r="M39" s="34" t="s">
        <v>25</v>
      </c>
      <c r="N39" s="90">
        <f t="shared" si="51"/>
        <v>0</v>
      </c>
      <c r="O39" s="90">
        <f t="shared" si="52"/>
        <v>0</v>
      </c>
      <c r="P39" s="90">
        <f t="shared" si="51"/>
        <v>0</v>
      </c>
      <c r="Q39" s="90">
        <f t="shared" si="53"/>
        <v>0</v>
      </c>
      <c r="R39" s="90">
        <f t="shared" si="54"/>
        <v>0</v>
      </c>
      <c r="S39" s="90">
        <f t="shared" si="55"/>
        <v>0</v>
      </c>
    </row>
    <row r="40" spans="1:19">
      <c r="A40" s="49"/>
      <c r="B40" s="43"/>
      <c r="C40" s="50"/>
      <c r="D40" s="51"/>
      <c r="E40" s="51"/>
      <c r="F40" s="51"/>
      <c r="G40" s="51"/>
      <c r="H40" s="51"/>
      <c r="I40" s="51"/>
      <c r="J40" s="51"/>
      <c r="K40" s="51"/>
      <c r="L40" s="34" t="s">
        <v>27</v>
      </c>
      <c r="M40" s="34" t="s">
        <v>21</v>
      </c>
      <c r="N40" s="90">
        <f t="shared" ref="N40:O40" si="56">N79+N236+N260+N309+N317+N320+N337</f>
        <v>4244114.8000000007</v>
      </c>
      <c r="O40" s="90">
        <f t="shared" si="56"/>
        <v>4233227.7</v>
      </c>
      <c r="P40" s="90">
        <f>P79+P236+P260+P309+P317+P320+P337</f>
        <v>5077058.2</v>
      </c>
      <c r="Q40" s="90">
        <f t="shared" ref="Q40:S40" si="57">Q79+Q236+Q260+Q309+Q317+Q320+Q337</f>
        <v>5090019</v>
      </c>
      <c r="R40" s="90">
        <f t="shared" si="57"/>
        <v>5523302.1000000006</v>
      </c>
      <c r="S40" s="90">
        <f t="shared" si="57"/>
        <v>5951582.2000000002</v>
      </c>
    </row>
    <row r="41" spans="1:19">
      <c r="A41" s="49"/>
      <c r="B41" s="43"/>
      <c r="C41" s="50"/>
      <c r="D41" s="51"/>
      <c r="E41" s="51"/>
      <c r="F41" s="51"/>
      <c r="G41" s="51"/>
      <c r="H41" s="51"/>
      <c r="I41" s="51"/>
      <c r="J41" s="51"/>
      <c r="K41" s="51"/>
      <c r="L41" s="34" t="s">
        <v>27</v>
      </c>
      <c r="M41" s="34" t="s">
        <v>22</v>
      </c>
      <c r="N41" s="90">
        <f t="shared" ref="N41" si="58">N80+N237+N261+N310+N318+N321+N326+N305+N336</f>
        <v>6054482.7999999998</v>
      </c>
      <c r="O41" s="90">
        <f t="shared" ref="O41:S41" si="59">O80+O237+O261+O310+O318+O321+O326+O305+O336</f>
        <v>6023655.3000000007</v>
      </c>
      <c r="P41" s="90">
        <f t="shared" si="59"/>
        <v>7928438.2000000002</v>
      </c>
      <c r="Q41" s="90">
        <f t="shared" si="59"/>
        <v>8666493.7999999989</v>
      </c>
      <c r="R41" s="90">
        <f t="shared" si="59"/>
        <v>8388441.4000000004</v>
      </c>
      <c r="S41" s="90">
        <f t="shared" si="59"/>
        <v>8340848.7999999998</v>
      </c>
    </row>
    <row r="42" spans="1:19">
      <c r="A42" s="49"/>
      <c r="B42" s="43"/>
      <c r="C42" s="50"/>
      <c r="D42" s="51"/>
      <c r="E42" s="51"/>
      <c r="F42" s="51"/>
      <c r="G42" s="51"/>
      <c r="H42" s="51"/>
      <c r="I42" s="51"/>
      <c r="J42" s="51"/>
      <c r="K42" s="51"/>
      <c r="L42" s="34" t="s">
        <v>27</v>
      </c>
      <c r="M42" s="34" t="s">
        <v>23</v>
      </c>
      <c r="N42" s="90">
        <f t="shared" ref="N42" si="60">N81+N238+N262+N311+N322</f>
        <v>891153.9</v>
      </c>
      <c r="O42" s="55">
        <f t="shared" ref="O42:S42" si="61">O81+O238+O262+O311+O322</f>
        <v>887646.9</v>
      </c>
      <c r="P42" s="90">
        <f t="shared" si="61"/>
        <v>1064142.5</v>
      </c>
      <c r="Q42" s="55">
        <f t="shared" si="61"/>
        <v>1384923.9</v>
      </c>
      <c r="R42" s="55">
        <f t="shared" si="61"/>
        <v>1505312.0999999999</v>
      </c>
      <c r="S42" s="55">
        <f t="shared" si="61"/>
        <v>1603824.0999999999</v>
      </c>
    </row>
    <row r="43" spans="1:19">
      <c r="A43" s="49"/>
      <c r="B43" s="43"/>
      <c r="C43" s="50"/>
      <c r="D43" s="51"/>
      <c r="E43" s="51"/>
      <c r="F43" s="51"/>
      <c r="G43" s="51"/>
      <c r="H43" s="51"/>
      <c r="I43" s="51"/>
      <c r="J43" s="51"/>
      <c r="K43" s="51"/>
      <c r="L43" s="34" t="s">
        <v>27</v>
      </c>
      <c r="M43" s="34" t="s">
        <v>25</v>
      </c>
      <c r="N43" s="90">
        <f t="shared" ref="N43" si="62">N228</f>
        <v>1147.5</v>
      </c>
      <c r="O43" s="55">
        <f t="shared" ref="O43:S43" si="63">O228</f>
        <v>1040.5</v>
      </c>
      <c r="P43" s="90">
        <f t="shared" si="63"/>
        <v>636.29999999999995</v>
      </c>
      <c r="Q43" s="55">
        <f t="shared" si="63"/>
        <v>1534.7</v>
      </c>
      <c r="R43" s="55">
        <f t="shared" si="63"/>
        <v>1536.2</v>
      </c>
      <c r="S43" s="55">
        <f t="shared" si="63"/>
        <v>1537.7</v>
      </c>
    </row>
    <row r="44" spans="1:19">
      <c r="A44" s="49"/>
      <c r="B44" s="43"/>
      <c r="C44" s="50"/>
      <c r="D44" s="51"/>
      <c r="E44" s="51"/>
      <c r="F44" s="51"/>
      <c r="G44" s="51"/>
      <c r="H44" s="51"/>
      <c r="I44" s="51"/>
      <c r="J44" s="51"/>
      <c r="K44" s="51"/>
      <c r="L44" s="34" t="s">
        <v>27</v>
      </c>
      <c r="M44" s="34" t="s">
        <v>27</v>
      </c>
      <c r="N44" s="90">
        <f>N82+СВОД!N263+N312+N333</f>
        <v>117859.6</v>
      </c>
      <c r="O44" s="55">
        <f>O82+O263+O312+O333</f>
        <v>117508.4</v>
      </c>
      <c r="P44" s="90">
        <f>P82+СВОД!P263+P312+P333</f>
        <v>187217.2</v>
      </c>
      <c r="Q44" s="55">
        <f>Q82+Q263+Q312</f>
        <v>139205.79999999999</v>
      </c>
      <c r="R44" s="55">
        <f>R82+R263+R312</f>
        <v>142251.9</v>
      </c>
      <c r="S44" s="55">
        <f>S82+S263+S312</f>
        <v>146561.70000000001</v>
      </c>
    </row>
    <row r="45" spans="1:19">
      <c r="A45" s="49"/>
      <c r="B45" s="43"/>
      <c r="C45" s="50"/>
      <c r="D45" s="51"/>
      <c r="E45" s="51"/>
      <c r="F45" s="51"/>
      <c r="G45" s="51"/>
      <c r="H45" s="51"/>
      <c r="I45" s="51"/>
      <c r="J45" s="51"/>
      <c r="K45" s="51"/>
      <c r="L45" s="34" t="s">
        <v>27</v>
      </c>
      <c r="M45" s="34" t="s">
        <v>30</v>
      </c>
      <c r="N45" s="90">
        <f t="shared" ref="N45:S45" si="64">N83+N229+N239+N264+N313+N334</f>
        <v>673176.5</v>
      </c>
      <c r="O45" s="90">
        <f t="shared" si="64"/>
        <v>668337.99999999988</v>
      </c>
      <c r="P45" s="90">
        <f t="shared" si="64"/>
        <v>558986</v>
      </c>
      <c r="Q45" s="55">
        <f t="shared" si="64"/>
        <v>911588.39999999991</v>
      </c>
      <c r="R45" s="55">
        <f t="shared" si="64"/>
        <v>830445.9</v>
      </c>
      <c r="S45" s="55">
        <f t="shared" si="64"/>
        <v>716075.29999999993</v>
      </c>
    </row>
    <row r="46" spans="1:19">
      <c r="A46" s="49"/>
      <c r="B46" s="43"/>
      <c r="C46" s="50"/>
      <c r="D46" s="51"/>
      <c r="E46" s="51"/>
      <c r="F46" s="51"/>
      <c r="G46" s="51"/>
      <c r="H46" s="51"/>
      <c r="I46" s="51"/>
      <c r="J46" s="51"/>
      <c r="K46" s="51"/>
      <c r="L46" s="34" t="s">
        <v>33</v>
      </c>
      <c r="M46" s="34" t="s">
        <v>21</v>
      </c>
      <c r="N46" s="90">
        <f t="shared" ref="N46" si="65">N84+N240+N265+N273+N307</f>
        <v>746356.9</v>
      </c>
      <c r="O46" s="55">
        <f t="shared" ref="O46:S46" si="66">O84+O240+O265+O273+O307</f>
        <v>746191.79999999993</v>
      </c>
      <c r="P46" s="90">
        <f t="shared" si="66"/>
        <v>897355.9</v>
      </c>
      <c r="Q46" s="55">
        <f t="shared" si="66"/>
        <v>973075.59999999986</v>
      </c>
      <c r="R46" s="55">
        <f t="shared" si="66"/>
        <v>1013477.7</v>
      </c>
      <c r="S46" s="55">
        <f t="shared" si="66"/>
        <v>1073376.3999999999</v>
      </c>
    </row>
    <row r="47" spans="1:19">
      <c r="A47" s="49"/>
      <c r="B47" s="43"/>
      <c r="C47" s="50"/>
      <c r="D47" s="51"/>
      <c r="E47" s="51"/>
      <c r="F47" s="51"/>
      <c r="G47" s="51"/>
      <c r="H47" s="51"/>
      <c r="I47" s="51"/>
      <c r="J47" s="51"/>
      <c r="K47" s="51"/>
      <c r="L47" s="34" t="s">
        <v>33</v>
      </c>
      <c r="M47" s="34" t="s">
        <v>24</v>
      </c>
      <c r="N47" s="90">
        <f t="shared" ref="N47" si="67">N85+N230+N266</f>
        <v>20138.5</v>
      </c>
      <c r="O47" s="55">
        <f t="shared" ref="O47:S47" si="68">O85+O230+O266</f>
        <v>20089.8</v>
      </c>
      <c r="P47" s="90">
        <f t="shared" si="68"/>
        <v>22919.7</v>
      </c>
      <c r="Q47" s="55">
        <f t="shared" si="68"/>
        <v>23245.5</v>
      </c>
      <c r="R47" s="55">
        <f t="shared" si="68"/>
        <v>24180.7</v>
      </c>
      <c r="S47" s="55">
        <f t="shared" si="68"/>
        <v>25040.2</v>
      </c>
    </row>
    <row r="48" spans="1:19">
      <c r="A48" s="49"/>
      <c r="B48" s="43"/>
      <c r="C48" s="50"/>
      <c r="D48" s="51"/>
      <c r="E48" s="51"/>
      <c r="F48" s="51"/>
      <c r="G48" s="51"/>
      <c r="H48" s="51"/>
      <c r="I48" s="51"/>
      <c r="J48" s="51"/>
      <c r="K48" s="51"/>
      <c r="L48" s="34" t="s">
        <v>31</v>
      </c>
      <c r="M48" s="34" t="s">
        <v>21</v>
      </c>
      <c r="N48" s="90">
        <f t="shared" ref="N48" si="69">N267</f>
        <v>32702</v>
      </c>
      <c r="O48" s="55">
        <f t="shared" ref="O48:S48" si="70">O267</f>
        <v>32364</v>
      </c>
      <c r="P48" s="90">
        <f t="shared" si="70"/>
        <v>33800</v>
      </c>
      <c r="Q48" s="55">
        <f t="shared" si="70"/>
        <v>35002</v>
      </c>
      <c r="R48" s="55">
        <f t="shared" si="70"/>
        <v>35002</v>
      </c>
      <c r="S48" s="55">
        <f t="shared" si="70"/>
        <v>35002</v>
      </c>
    </row>
    <row r="49" spans="1:19">
      <c r="A49" s="49"/>
      <c r="B49" s="43"/>
      <c r="C49" s="50"/>
      <c r="D49" s="51"/>
      <c r="E49" s="51"/>
      <c r="F49" s="51"/>
      <c r="G49" s="51"/>
      <c r="H49" s="51"/>
      <c r="I49" s="51"/>
      <c r="J49" s="51"/>
      <c r="K49" s="51"/>
      <c r="L49" s="34" t="s">
        <v>31</v>
      </c>
      <c r="M49" s="34" t="s">
        <v>23</v>
      </c>
      <c r="N49" s="90">
        <f t="shared" ref="N49" si="71">N86+N268+N295+N296+N297+N323</f>
        <v>36477.199999999997</v>
      </c>
      <c r="O49" s="55">
        <f t="shared" ref="O49:S49" si="72">O86+O268+O295+O296+O297+O323</f>
        <v>36293.199999999997</v>
      </c>
      <c r="P49" s="90">
        <f t="shared" si="72"/>
        <v>41812.6</v>
      </c>
      <c r="Q49" s="55">
        <f t="shared" si="72"/>
        <v>42693.8</v>
      </c>
      <c r="R49" s="55">
        <f t="shared" si="72"/>
        <v>44881.9</v>
      </c>
      <c r="S49" s="55">
        <f t="shared" si="72"/>
        <v>47676.6</v>
      </c>
    </row>
    <row r="50" spans="1:19">
      <c r="A50" s="49"/>
      <c r="B50" s="43"/>
      <c r="C50" s="50"/>
      <c r="D50" s="51"/>
      <c r="E50" s="51"/>
      <c r="F50" s="51"/>
      <c r="G50" s="51"/>
      <c r="H50" s="51"/>
      <c r="I50" s="51"/>
      <c r="J50" s="51"/>
      <c r="K50" s="51"/>
      <c r="L50" s="34" t="s">
        <v>31</v>
      </c>
      <c r="M50" s="34" t="s">
        <v>24</v>
      </c>
      <c r="N50" s="90">
        <f t="shared" ref="N50" si="73">N306+N298+N327+N331</f>
        <v>75767.599999999991</v>
      </c>
      <c r="O50" s="90">
        <f t="shared" ref="O50:S50" si="74">O306+O298+O327+O331</f>
        <v>64957.500000000007</v>
      </c>
      <c r="P50" s="90">
        <f t="shared" si="74"/>
        <v>103438.50000000001</v>
      </c>
      <c r="Q50" s="90">
        <f t="shared" si="74"/>
        <v>82579.499999999985</v>
      </c>
      <c r="R50" s="90">
        <f t="shared" si="74"/>
        <v>81619.499999999985</v>
      </c>
      <c r="S50" s="90">
        <f t="shared" si="74"/>
        <v>82164.800000000003</v>
      </c>
    </row>
    <row r="51" spans="1:19">
      <c r="A51" s="49"/>
      <c r="B51" s="43"/>
      <c r="C51" s="50"/>
      <c r="D51" s="51"/>
      <c r="E51" s="51"/>
      <c r="F51" s="51"/>
      <c r="G51" s="51"/>
      <c r="H51" s="51"/>
      <c r="I51" s="51"/>
      <c r="J51" s="51"/>
      <c r="K51" s="51"/>
      <c r="L51" s="34" t="s">
        <v>28</v>
      </c>
      <c r="M51" s="34" t="s">
        <v>21</v>
      </c>
      <c r="N51" s="90">
        <f t="shared" ref="N51" si="75">N87</f>
        <v>0</v>
      </c>
      <c r="O51" s="90">
        <f t="shared" ref="O51:P51" si="76">O87</f>
        <v>0</v>
      </c>
      <c r="P51" s="90">
        <f t="shared" si="76"/>
        <v>11581.1</v>
      </c>
      <c r="Q51" s="90">
        <f>Q87+Q314</f>
        <v>15304.6</v>
      </c>
      <c r="R51" s="90">
        <f>R87+R314</f>
        <v>15913</v>
      </c>
      <c r="S51" s="90">
        <f>S87+S314</f>
        <v>16545.400000000001</v>
      </c>
    </row>
    <row r="52" spans="1:19">
      <c r="A52" s="49"/>
      <c r="B52" s="43"/>
      <c r="C52" s="50"/>
      <c r="D52" s="51"/>
      <c r="E52" s="51"/>
      <c r="F52" s="51"/>
      <c r="G52" s="51"/>
      <c r="H52" s="51"/>
      <c r="I52" s="51"/>
      <c r="J52" s="51"/>
      <c r="K52" s="51"/>
      <c r="L52" s="34" t="s">
        <v>28</v>
      </c>
      <c r="M52" s="34" t="s">
        <v>22</v>
      </c>
      <c r="N52" s="90">
        <f t="shared" ref="N52" si="77">N88+N241+N269</f>
        <v>196290.1</v>
      </c>
      <c r="O52" s="55">
        <f t="shared" ref="O52:S52" si="78">O88+O241+O269</f>
        <v>196289.4</v>
      </c>
      <c r="P52" s="90">
        <f t="shared" si="78"/>
        <v>187945.7</v>
      </c>
      <c r="Q52" s="55">
        <f t="shared" si="78"/>
        <v>189315.1</v>
      </c>
      <c r="R52" s="55">
        <f t="shared" si="78"/>
        <v>195162.6</v>
      </c>
      <c r="S52" s="55">
        <f t="shared" si="78"/>
        <v>199230.8</v>
      </c>
    </row>
    <row r="53" spans="1:19">
      <c r="A53" s="49"/>
      <c r="B53" s="43"/>
      <c r="C53" s="50"/>
      <c r="D53" s="51"/>
      <c r="E53" s="51"/>
      <c r="F53" s="51"/>
      <c r="G53" s="51"/>
      <c r="H53" s="51"/>
      <c r="I53" s="51"/>
      <c r="J53" s="51"/>
      <c r="K53" s="51"/>
      <c r="L53" s="34" t="s">
        <v>28</v>
      </c>
      <c r="M53" s="34" t="s">
        <v>23</v>
      </c>
      <c r="N53" s="90">
        <f>N89+N242+N315</f>
        <v>461773.69999999995</v>
      </c>
      <c r="O53" s="90">
        <f>O89+O242+O315</f>
        <v>460753.5</v>
      </c>
      <c r="P53" s="90">
        <f>P89+P242+P315</f>
        <v>528916.80000000005</v>
      </c>
      <c r="Q53" s="90">
        <f>Q89+Q242+Q315</f>
        <v>647609.5</v>
      </c>
      <c r="R53" s="90">
        <f t="shared" ref="R53:S53" si="79">R89+R242+R315</f>
        <v>592909.69999999995</v>
      </c>
      <c r="S53" s="90">
        <f t="shared" si="79"/>
        <v>611641.69999999995</v>
      </c>
    </row>
    <row r="54" spans="1:19">
      <c r="A54" s="49"/>
      <c r="B54" s="43"/>
      <c r="C54" s="50"/>
      <c r="D54" s="51"/>
      <c r="E54" s="51"/>
      <c r="F54" s="51"/>
      <c r="G54" s="51"/>
      <c r="H54" s="51"/>
      <c r="I54" s="51"/>
      <c r="J54" s="51"/>
      <c r="K54" s="51"/>
      <c r="L54" s="34" t="s">
        <v>28</v>
      </c>
      <c r="M54" s="34" t="s">
        <v>25</v>
      </c>
      <c r="N54" s="90">
        <f t="shared" ref="N54" si="80">N270</f>
        <v>17200.2</v>
      </c>
      <c r="O54" s="55">
        <f t="shared" ref="O54:S54" si="81">O270</f>
        <v>17022.5</v>
      </c>
      <c r="P54" s="90">
        <f t="shared" si="81"/>
        <v>23212.5</v>
      </c>
      <c r="Q54" s="55">
        <f t="shared" si="81"/>
        <v>23599.200000000001</v>
      </c>
      <c r="R54" s="55">
        <f t="shared" si="81"/>
        <v>24692</v>
      </c>
      <c r="S54" s="55">
        <f t="shared" si="81"/>
        <v>25605.7</v>
      </c>
    </row>
    <row r="55" spans="1:19">
      <c r="A55" s="49"/>
      <c r="B55" s="43"/>
      <c r="C55" s="50"/>
      <c r="D55" s="51"/>
      <c r="E55" s="51"/>
      <c r="F55" s="51"/>
      <c r="G55" s="51"/>
      <c r="H55" s="51"/>
      <c r="I55" s="51"/>
      <c r="J55" s="51"/>
      <c r="K55" s="51"/>
      <c r="L55" s="34" t="s">
        <v>34</v>
      </c>
      <c r="M55" s="34" t="s">
        <v>22</v>
      </c>
      <c r="N55" s="55">
        <f t="shared" ref="N55" si="82">N219</f>
        <v>0</v>
      </c>
      <c r="O55" s="55">
        <f t="shared" ref="O55:S55" si="83">O219</f>
        <v>0</v>
      </c>
      <c r="P55" s="55">
        <f t="shared" si="83"/>
        <v>0</v>
      </c>
      <c r="Q55" s="55">
        <f t="shared" si="83"/>
        <v>0</v>
      </c>
      <c r="R55" s="55">
        <f t="shared" si="83"/>
        <v>0</v>
      </c>
      <c r="S55" s="55">
        <f t="shared" si="83"/>
        <v>0</v>
      </c>
    </row>
    <row r="56" spans="1:19">
      <c r="A56" s="49"/>
      <c r="B56" s="43"/>
      <c r="C56" s="50"/>
      <c r="D56" s="51"/>
      <c r="E56" s="51"/>
      <c r="F56" s="51"/>
      <c r="G56" s="51"/>
      <c r="H56" s="51"/>
      <c r="I56" s="51"/>
      <c r="J56" s="51"/>
      <c r="K56" s="51"/>
      <c r="L56" s="34" t="s">
        <v>29</v>
      </c>
      <c r="M56" s="34" t="s">
        <v>21</v>
      </c>
      <c r="N56" s="55">
        <f t="shared" ref="N56" si="84">N300</f>
        <v>0</v>
      </c>
      <c r="O56" s="55">
        <f t="shared" ref="O56:S56" si="85">O300</f>
        <v>0</v>
      </c>
      <c r="P56" s="55">
        <f t="shared" si="85"/>
        <v>0</v>
      </c>
      <c r="Q56" s="55">
        <f t="shared" si="85"/>
        <v>0</v>
      </c>
      <c r="R56" s="55">
        <f t="shared" si="85"/>
        <v>0</v>
      </c>
      <c r="S56" s="55">
        <f t="shared" si="85"/>
        <v>0</v>
      </c>
    </row>
    <row r="57" spans="1:19">
      <c r="A57" s="49"/>
      <c r="B57" s="43"/>
      <c r="C57" s="50"/>
      <c r="D57" s="51"/>
      <c r="E57" s="51"/>
      <c r="F57" s="51"/>
      <c r="G57" s="51"/>
      <c r="H57" s="51"/>
      <c r="I57" s="51"/>
      <c r="J57" s="51"/>
      <c r="K57" s="51"/>
      <c r="L57" s="34" t="s">
        <v>32</v>
      </c>
      <c r="M57" s="34" t="s">
        <v>23</v>
      </c>
      <c r="N57" s="55">
        <f t="shared" ref="N57" si="86">N345</f>
        <v>0</v>
      </c>
      <c r="O57" s="55">
        <f t="shared" ref="O57:S57" si="87">O345</f>
        <v>0</v>
      </c>
      <c r="P57" s="55">
        <f t="shared" si="87"/>
        <v>0</v>
      </c>
      <c r="Q57" s="55">
        <f t="shared" si="87"/>
        <v>0</v>
      </c>
      <c r="R57" s="55">
        <f t="shared" si="87"/>
        <v>0</v>
      </c>
      <c r="S57" s="55">
        <f t="shared" si="87"/>
        <v>0</v>
      </c>
    </row>
    <row r="58" spans="1:19" ht="45">
      <c r="A58" s="54" t="s">
        <v>35</v>
      </c>
      <c r="B58" s="45">
        <v>2001</v>
      </c>
      <c r="C58" s="46" t="s">
        <v>20</v>
      </c>
      <c r="D58" s="46" t="s">
        <v>20</v>
      </c>
      <c r="E58" s="46" t="s">
        <v>20</v>
      </c>
      <c r="F58" s="46" t="s">
        <v>20</v>
      </c>
      <c r="G58" s="46" t="s">
        <v>20</v>
      </c>
      <c r="H58" s="46" t="s">
        <v>20</v>
      </c>
      <c r="I58" s="46" t="s">
        <v>20</v>
      </c>
      <c r="J58" s="46" t="s">
        <v>20</v>
      </c>
      <c r="K58" s="46" t="s">
        <v>20</v>
      </c>
      <c r="L58" s="51"/>
      <c r="M58" s="51"/>
      <c r="N58" s="90">
        <f t="shared" ref="N58" si="88">SUM(N59:N89)</f>
        <v>6153291.3000000007</v>
      </c>
      <c r="O58" s="90">
        <f t="shared" ref="O58:S58" si="89">SUM(O59:O89)</f>
        <v>6127068.6000000006</v>
      </c>
      <c r="P58" s="90">
        <f t="shared" si="89"/>
        <v>7292170.6999999993</v>
      </c>
      <c r="Q58" s="90">
        <f t="shared" si="89"/>
        <v>7808352.8999999994</v>
      </c>
      <c r="R58" s="90">
        <f t="shared" si="89"/>
        <v>7317840.2999999998</v>
      </c>
      <c r="S58" s="90">
        <f t="shared" si="89"/>
        <v>6818916.3999999985</v>
      </c>
    </row>
    <row r="59" spans="1:19">
      <c r="A59" s="54"/>
      <c r="B59" s="45"/>
      <c r="C59" s="57"/>
      <c r="D59" s="57"/>
      <c r="E59" s="57"/>
      <c r="F59" s="57"/>
      <c r="G59" s="57"/>
      <c r="H59" s="57"/>
      <c r="I59" s="57"/>
      <c r="J59" s="57"/>
      <c r="K59" s="57"/>
      <c r="L59" s="58" t="s">
        <v>21</v>
      </c>
      <c r="M59" s="58" t="s">
        <v>24</v>
      </c>
      <c r="N59" s="90">
        <f t="shared" ref="N59" si="90">N197</f>
        <v>0</v>
      </c>
      <c r="O59" s="90">
        <f t="shared" ref="O59:S59" si="91">O197</f>
        <v>0</v>
      </c>
      <c r="P59" s="90">
        <f t="shared" si="91"/>
        <v>0</v>
      </c>
      <c r="Q59" s="90">
        <f t="shared" si="91"/>
        <v>0</v>
      </c>
      <c r="R59" s="90">
        <f t="shared" si="91"/>
        <v>0</v>
      </c>
      <c r="S59" s="90">
        <f t="shared" si="91"/>
        <v>0</v>
      </c>
    </row>
    <row r="60" spans="1:19">
      <c r="A60" s="54"/>
      <c r="B60" s="59"/>
      <c r="C60" s="60"/>
      <c r="D60" s="60"/>
      <c r="E60" s="60"/>
      <c r="F60" s="60"/>
      <c r="G60" s="60"/>
      <c r="H60" s="60"/>
      <c r="I60" s="60"/>
      <c r="J60" s="60"/>
      <c r="K60" s="60"/>
      <c r="L60" s="58" t="s">
        <v>21</v>
      </c>
      <c r="M60" s="58" t="s">
        <v>26</v>
      </c>
      <c r="N60" s="90">
        <v>0</v>
      </c>
      <c r="O60" s="55">
        <v>0</v>
      </c>
      <c r="P60" s="90">
        <v>0</v>
      </c>
      <c r="Q60" s="55">
        <v>0</v>
      </c>
      <c r="R60" s="55">
        <v>0</v>
      </c>
      <c r="S60" s="55">
        <v>0</v>
      </c>
    </row>
    <row r="61" spans="1:19">
      <c r="A61" s="54"/>
      <c r="B61" s="59"/>
      <c r="C61" s="50"/>
      <c r="D61" s="51"/>
      <c r="E61" s="51"/>
      <c r="F61" s="51"/>
      <c r="G61" s="51"/>
      <c r="H61" s="51"/>
      <c r="I61" s="51"/>
      <c r="J61" s="51"/>
      <c r="K61" s="51"/>
      <c r="L61" s="34" t="s">
        <v>21</v>
      </c>
      <c r="M61" s="34" t="s">
        <v>28</v>
      </c>
      <c r="N61" s="90">
        <f t="shared" ref="N61" si="92">N114</f>
        <v>0</v>
      </c>
      <c r="O61" s="55">
        <f t="shared" ref="O61:S61" si="93">O114</f>
        <v>0</v>
      </c>
      <c r="P61" s="90">
        <f t="shared" si="93"/>
        <v>0</v>
      </c>
      <c r="Q61" s="55">
        <f t="shared" si="93"/>
        <v>0</v>
      </c>
      <c r="R61" s="55">
        <f t="shared" si="93"/>
        <v>0</v>
      </c>
      <c r="S61" s="55">
        <f t="shared" si="93"/>
        <v>0</v>
      </c>
    </row>
    <row r="62" spans="1:19">
      <c r="A62" s="54"/>
      <c r="B62" s="59"/>
      <c r="C62" s="50"/>
      <c r="D62" s="51"/>
      <c r="E62" s="51"/>
      <c r="F62" s="51"/>
      <c r="G62" s="51"/>
      <c r="H62" s="51"/>
      <c r="I62" s="51"/>
      <c r="J62" s="51"/>
      <c r="K62" s="51"/>
      <c r="L62" s="34" t="s">
        <v>21</v>
      </c>
      <c r="M62" s="34" t="s">
        <v>29</v>
      </c>
      <c r="N62" s="90">
        <f t="shared" ref="N62:S62" si="94">N94+N115+N108+N144+N155+N157+N168+N182+N189+N105</f>
        <v>40386.5</v>
      </c>
      <c r="O62" s="90">
        <f t="shared" si="94"/>
        <v>39775</v>
      </c>
      <c r="P62" s="90">
        <f t="shared" si="94"/>
        <v>46696</v>
      </c>
      <c r="Q62" s="90">
        <f t="shared" si="94"/>
        <v>53700.4</v>
      </c>
      <c r="R62" s="90">
        <f t="shared" si="94"/>
        <v>55031.4</v>
      </c>
      <c r="S62" s="90">
        <f t="shared" si="94"/>
        <v>56805.7</v>
      </c>
    </row>
    <row r="63" spans="1:19">
      <c r="A63" s="54"/>
      <c r="B63" s="59"/>
      <c r="C63" s="50"/>
      <c r="D63" s="51"/>
      <c r="E63" s="51"/>
      <c r="F63" s="51"/>
      <c r="G63" s="51"/>
      <c r="H63" s="51"/>
      <c r="I63" s="51"/>
      <c r="J63" s="51"/>
      <c r="K63" s="51"/>
      <c r="L63" s="34" t="s">
        <v>22</v>
      </c>
      <c r="M63" s="34" t="s">
        <v>24</v>
      </c>
      <c r="N63" s="90">
        <v>0</v>
      </c>
      <c r="O63" s="90">
        <v>0</v>
      </c>
      <c r="P63" s="90">
        <v>0</v>
      </c>
      <c r="Q63" s="90">
        <v>0</v>
      </c>
      <c r="R63" s="90">
        <v>0</v>
      </c>
      <c r="S63" s="90">
        <v>0</v>
      </c>
    </row>
    <row r="64" spans="1:19">
      <c r="A64" s="54"/>
      <c r="B64" s="59"/>
      <c r="C64" s="50"/>
      <c r="D64" s="51"/>
      <c r="E64" s="51"/>
      <c r="F64" s="51"/>
      <c r="G64" s="51"/>
      <c r="H64" s="51"/>
      <c r="I64" s="51"/>
      <c r="J64" s="51"/>
      <c r="K64" s="51"/>
      <c r="L64" s="34" t="s">
        <v>23</v>
      </c>
      <c r="M64" s="34" t="s">
        <v>30</v>
      </c>
      <c r="N64" s="90">
        <f t="shared" ref="N64" si="95">N116+N174+N179+N171</f>
        <v>0</v>
      </c>
      <c r="O64" s="90">
        <f t="shared" ref="O64:S64" si="96">O116+O174+O179+O171</f>
        <v>0</v>
      </c>
      <c r="P64" s="90">
        <f t="shared" si="96"/>
        <v>0</v>
      </c>
      <c r="Q64" s="90">
        <f t="shared" si="96"/>
        <v>0</v>
      </c>
      <c r="R64" s="90">
        <f t="shared" si="96"/>
        <v>0</v>
      </c>
      <c r="S64" s="90">
        <f t="shared" si="96"/>
        <v>0</v>
      </c>
    </row>
    <row r="65" spans="1:19">
      <c r="A65" s="54"/>
      <c r="B65" s="59"/>
      <c r="C65" s="50"/>
      <c r="D65" s="51"/>
      <c r="E65" s="51"/>
      <c r="F65" s="51"/>
      <c r="G65" s="51"/>
      <c r="H65" s="51"/>
      <c r="I65" s="51"/>
      <c r="J65" s="51"/>
      <c r="K65" s="51"/>
      <c r="L65" s="34" t="s">
        <v>23</v>
      </c>
      <c r="M65" s="34" t="s">
        <v>31</v>
      </c>
      <c r="N65" s="90">
        <f t="shared" ref="N65" si="97">N175+N117+N172+N180+N133</f>
        <v>159704.70000000001</v>
      </c>
      <c r="O65" s="90">
        <f t="shared" ref="O65:S65" si="98">O175+O117+O172+O180+O133</f>
        <v>157282</v>
      </c>
      <c r="P65" s="90">
        <f t="shared" si="98"/>
        <v>163467.20000000001</v>
      </c>
      <c r="Q65" s="90">
        <f t="shared" si="98"/>
        <v>184940.79999999999</v>
      </c>
      <c r="R65" s="90">
        <f t="shared" si="98"/>
        <v>202390.3</v>
      </c>
      <c r="S65" s="90">
        <f t="shared" si="98"/>
        <v>214485.9</v>
      </c>
    </row>
    <row r="66" spans="1:19">
      <c r="A66" s="54"/>
      <c r="B66" s="59"/>
      <c r="C66" s="50"/>
      <c r="D66" s="51"/>
      <c r="E66" s="51"/>
      <c r="F66" s="51"/>
      <c r="G66" s="51"/>
      <c r="H66" s="51"/>
      <c r="I66" s="51"/>
      <c r="J66" s="51"/>
      <c r="K66" s="51"/>
      <c r="L66" s="34" t="s">
        <v>23</v>
      </c>
      <c r="M66" s="34" t="s">
        <v>32</v>
      </c>
      <c r="N66" s="90">
        <f t="shared" ref="N66" si="99">N109+N130</f>
        <v>4730</v>
      </c>
      <c r="O66" s="90">
        <f t="shared" ref="O66:S66" si="100">O109+O130</f>
        <v>4702.8999999999996</v>
      </c>
      <c r="P66" s="90">
        <f>P109+P130</f>
        <v>6810.1</v>
      </c>
      <c r="Q66" s="90">
        <f t="shared" si="100"/>
        <v>7593.6</v>
      </c>
      <c r="R66" s="90">
        <f t="shared" si="100"/>
        <v>3640.8</v>
      </c>
      <c r="S66" s="90">
        <f t="shared" si="100"/>
        <v>3640.8</v>
      </c>
    </row>
    <row r="67" spans="1:19">
      <c r="A67" s="151"/>
      <c r="B67" s="152"/>
      <c r="C67" s="50"/>
      <c r="D67" s="51"/>
      <c r="E67" s="51"/>
      <c r="F67" s="51"/>
      <c r="G67" s="51"/>
      <c r="H67" s="51"/>
      <c r="I67" s="51"/>
      <c r="J67" s="51"/>
      <c r="K67" s="51"/>
      <c r="L67" s="148" t="s">
        <v>24</v>
      </c>
      <c r="M67" s="148" t="s">
        <v>25</v>
      </c>
      <c r="N67" s="90">
        <f t="shared" ref="N67:S67" si="101">N166+N162+N95</f>
        <v>0</v>
      </c>
      <c r="O67" s="90">
        <f t="shared" si="101"/>
        <v>0</v>
      </c>
      <c r="P67" s="90">
        <f t="shared" si="101"/>
        <v>0</v>
      </c>
      <c r="Q67" s="90">
        <f t="shared" si="101"/>
        <v>0</v>
      </c>
      <c r="R67" s="90">
        <f t="shared" si="101"/>
        <v>0</v>
      </c>
      <c r="S67" s="90">
        <f t="shared" si="101"/>
        <v>0</v>
      </c>
    </row>
    <row r="68" spans="1:19">
      <c r="A68" s="54"/>
      <c r="B68" s="59"/>
      <c r="C68" s="50"/>
      <c r="D68" s="51"/>
      <c r="E68" s="51"/>
      <c r="F68" s="51"/>
      <c r="G68" s="51"/>
      <c r="H68" s="51"/>
      <c r="I68" s="51"/>
      <c r="J68" s="51"/>
      <c r="K68" s="51"/>
      <c r="L68" s="34" t="s">
        <v>24</v>
      </c>
      <c r="M68" s="34" t="s">
        <v>33</v>
      </c>
      <c r="N68" s="90">
        <f t="shared" ref="N68" si="102">N106</f>
        <v>0</v>
      </c>
      <c r="O68" s="90">
        <f t="shared" ref="O68:S68" si="103">O106</f>
        <v>0</v>
      </c>
      <c r="P68" s="90">
        <f t="shared" si="103"/>
        <v>0</v>
      </c>
      <c r="Q68" s="90">
        <f t="shared" si="103"/>
        <v>0</v>
      </c>
      <c r="R68" s="90">
        <f t="shared" si="103"/>
        <v>0</v>
      </c>
      <c r="S68" s="90">
        <f t="shared" si="103"/>
        <v>0</v>
      </c>
    </row>
    <row r="69" spans="1:19">
      <c r="A69" s="54"/>
      <c r="B69" s="59"/>
      <c r="C69" s="50"/>
      <c r="D69" s="51"/>
      <c r="E69" s="51"/>
      <c r="F69" s="51"/>
      <c r="G69" s="51"/>
      <c r="H69" s="51"/>
      <c r="I69" s="51"/>
      <c r="J69" s="51"/>
      <c r="K69" s="51"/>
      <c r="L69" s="34" t="s">
        <v>24</v>
      </c>
      <c r="M69" s="34" t="s">
        <v>30</v>
      </c>
      <c r="N69" s="90">
        <f t="shared" ref="N69" si="104">N100+N119</f>
        <v>0</v>
      </c>
      <c r="O69" s="55">
        <f t="shared" ref="O69:S69" si="105">O100+O119</f>
        <v>0</v>
      </c>
      <c r="P69" s="90">
        <f t="shared" si="105"/>
        <v>0</v>
      </c>
      <c r="Q69" s="55">
        <f t="shared" si="105"/>
        <v>0</v>
      </c>
      <c r="R69" s="55">
        <f t="shared" si="105"/>
        <v>0</v>
      </c>
      <c r="S69" s="55">
        <f t="shared" si="105"/>
        <v>0</v>
      </c>
    </row>
    <row r="70" spans="1:19">
      <c r="A70" s="54"/>
      <c r="B70" s="59"/>
      <c r="C70" s="50"/>
      <c r="D70" s="51"/>
      <c r="E70" s="51"/>
      <c r="F70" s="51"/>
      <c r="G70" s="51"/>
      <c r="H70" s="51"/>
      <c r="I70" s="51"/>
      <c r="J70" s="51"/>
      <c r="K70" s="51"/>
      <c r="L70" s="34" t="s">
        <v>24</v>
      </c>
      <c r="M70" s="34" t="s">
        <v>31</v>
      </c>
      <c r="N70" s="90">
        <v>0</v>
      </c>
      <c r="O70" s="55">
        <v>0</v>
      </c>
      <c r="P70" s="90">
        <v>0</v>
      </c>
      <c r="Q70" s="55">
        <v>0</v>
      </c>
      <c r="R70" s="55">
        <v>0</v>
      </c>
      <c r="S70" s="55">
        <v>0</v>
      </c>
    </row>
    <row r="71" spans="1:19">
      <c r="A71" s="54"/>
      <c r="B71" s="59"/>
      <c r="C71" s="50"/>
      <c r="D71" s="51"/>
      <c r="E71" s="51"/>
      <c r="F71" s="51"/>
      <c r="G71" s="51"/>
      <c r="H71" s="51"/>
      <c r="I71" s="51"/>
      <c r="J71" s="51"/>
      <c r="K71" s="51"/>
      <c r="L71" s="34" t="s">
        <v>24</v>
      </c>
      <c r="M71" s="34" t="s">
        <v>34</v>
      </c>
      <c r="N71" s="90">
        <f t="shared" ref="N71:S71" si="106">N110+N165+N183+N96</f>
        <v>2565</v>
      </c>
      <c r="O71" s="90">
        <f t="shared" si="106"/>
        <v>2505.5</v>
      </c>
      <c r="P71" s="90">
        <f t="shared" si="106"/>
        <v>2509.5</v>
      </c>
      <c r="Q71" s="90">
        <f t="shared" si="106"/>
        <v>5980</v>
      </c>
      <c r="R71" s="90">
        <f t="shared" si="106"/>
        <v>5980</v>
      </c>
      <c r="S71" s="90">
        <f t="shared" si="106"/>
        <v>5980</v>
      </c>
    </row>
    <row r="72" spans="1:19">
      <c r="A72" s="54"/>
      <c r="B72" s="59"/>
      <c r="C72" s="50"/>
      <c r="D72" s="51"/>
      <c r="E72" s="51"/>
      <c r="F72" s="51"/>
      <c r="G72" s="51"/>
      <c r="H72" s="51"/>
      <c r="I72" s="51"/>
      <c r="J72" s="51"/>
      <c r="K72" s="51"/>
      <c r="L72" s="34" t="s">
        <v>25</v>
      </c>
      <c r="M72" s="34" t="s">
        <v>21</v>
      </c>
      <c r="N72" s="90">
        <f t="shared" ref="N72" si="107">N102+N120</f>
        <v>0</v>
      </c>
      <c r="O72" s="55">
        <f t="shared" ref="O72:S72" si="108">O102+O120</f>
        <v>0</v>
      </c>
      <c r="P72" s="90">
        <f t="shared" si="108"/>
        <v>0</v>
      </c>
      <c r="Q72" s="55">
        <f t="shared" si="108"/>
        <v>0</v>
      </c>
      <c r="R72" s="55">
        <f t="shared" si="108"/>
        <v>0</v>
      </c>
      <c r="S72" s="55">
        <f t="shared" si="108"/>
        <v>0</v>
      </c>
    </row>
    <row r="73" spans="1:19">
      <c r="A73" s="54"/>
      <c r="B73" s="59"/>
      <c r="C73" s="50"/>
      <c r="D73" s="51"/>
      <c r="E73" s="51"/>
      <c r="F73" s="51"/>
      <c r="G73" s="51"/>
      <c r="H73" s="51"/>
      <c r="I73" s="51"/>
      <c r="J73" s="51"/>
      <c r="K73" s="51"/>
      <c r="L73" s="34" t="s">
        <v>25</v>
      </c>
      <c r="M73" s="34" t="s">
        <v>22</v>
      </c>
      <c r="N73" s="90">
        <f t="shared" ref="N73" si="109">N97+N103+N121</f>
        <v>0</v>
      </c>
      <c r="O73" s="55">
        <f t="shared" ref="O73:S73" si="110">O97+O103+O121</f>
        <v>0</v>
      </c>
      <c r="P73" s="90">
        <f t="shared" si="110"/>
        <v>0</v>
      </c>
      <c r="Q73" s="55">
        <f t="shared" si="110"/>
        <v>0</v>
      </c>
      <c r="R73" s="55">
        <f t="shared" si="110"/>
        <v>0</v>
      </c>
      <c r="S73" s="55">
        <f t="shared" si="110"/>
        <v>0</v>
      </c>
    </row>
    <row r="74" spans="1:19">
      <c r="A74" s="54"/>
      <c r="B74" s="59"/>
      <c r="C74" s="50"/>
      <c r="D74" s="51"/>
      <c r="E74" s="51"/>
      <c r="F74" s="51"/>
      <c r="G74" s="51"/>
      <c r="H74" s="51"/>
      <c r="I74" s="51"/>
      <c r="J74" s="51"/>
      <c r="K74" s="51"/>
      <c r="L74" s="34" t="s">
        <v>25</v>
      </c>
      <c r="M74" s="34" t="s">
        <v>23</v>
      </c>
      <c r="N74" s="90">
        <f t="shared" ref="N74" si="111">N158+N163+N122</f>
        <v>0</v>
      </c>
      <c r="O74" s="90">
        <f t="shared" ref="O74:S74" si="112">O158+O163+O122</f>
        <v>0</v>
      </c>
      <c r="P74" s="90">
        <f t="shared" si="112"/>
        <v>0</v>
      </c>
      <c r="Q74" s="90">
        <f t="shared" si="112"/>
        <v>0</v>
      </c>
      <c r="R74" s="90">
        <f t="shared" si="112"/>
        <v>0</v>
      </c>
      <c r="S74" s="90">
        <f t="shared" si="112"/>
        <v>0</v>
      </c>
    </row>
    <row r="75" spans="1:19">
      <c r="A75" s="54"/>
      <c r="B75" s="59"/>
      <c r="C75" s="50"/>
      <c r="D75" s="51"/>
      <c r="E75" s="51"/>
      <c r="F75" s="51"/>
      <c r="G75" s="51"/>
      <c r="H75" s="51"/>
      <c r="I75" s="51"/>
      <c r="J75" s="51"/>
      <c r="K75" s="51"/>
      <c r="L75" s="34" t="s">
        <v>25</v>
      </c>
      <c r="M75" s="34" t="s">
        <v>25</v>
      </c>
      <c r="N75" s="90">
        <f t="shared" ref="N75" si="113">N164</f>
        <v>86558.3</v>
      </c>
      <c r="O75" s="90">
        <f t="shared" ref="O75:S75" si="114">O164</f>
        <v>85700.4</v>
      </c>
      <c r="P75" s="90">
        <f t="shared" si="114"/>
        <v>98469.5</v>
      </c>
      <c r="Q75" s="90">
        <f t="shared" si="114"/>
        <v>113794</v>
      </c>
      <c r="R75" s="90">
        <f t="shared" si="114"/>
        <v>115552.2</v>
      </c>
      <c r="S75" s="90">
        <f t="shared" si="114"/>
        <v>121460</v>
      </c>
    </row>
    <row r="76" spans="1:19">
      <c r="A76" s="54"/>
      <c r="B76" s="59"/>
      <c r="C76" s="50"/>
      <c r="D76" s="51"/>
      <c r="E76" s="51"/>
      <c r="F76" s="51"/>
      <c r="G76" s="51"/>
      <c r="H76" s="51"/>
      <c r="I76" s="51"/>
      <c r="J76" s="51"/>
      <c r="K76" s="51"/>
      <c r="L76" s="34" t="s">
        <v>26</v>
      </c>
      <c r="M76" s="34" t="s">
        <v>22</v>
      </c>
      <c r="N76" s="90">
        <f t="shared" ref="N76" si="115">N123</f>
        <v>0</v>
      </c>
      <c r="O76" s="55">
        <f t="shared" ref="O76:S76" si="116">O123</f>
        <v>0</v>
      </c>
      <c r="P76" s="90">
        <f t="shared" si="116"/>
        <v>0</v>
      </c>
      <c r="Q76" s="55">
        <f t="shared" si="116"/>
        <v>0</v>
      </c>
      <c r="R76" s="55">
        <f t="shared" si="116"/>
        <v>0</v>
      </c>
      <c r="S76" s="55">
        <f t="shared" si="116"/>
        <v>0</v>
      </c>
    </row>
    <row r="77" spans="1:19">
      <c r="A77" s="54"/>
      <c r="B77" s="59"/>
      <c r="C77" s="50"/>
      <c r="D77" s="51"/>
      <c r="E77" s="51"/>
      <c r="F77" s="51"/>
      <c r="G77" s="51"/>
      <c r="H77" s="51"/>
      <c r="I77" s="51"/>
      <c r="J77" s="51"/>
      <c r="K77" s="51"/>
      <c r="L77" s="34" t="s">
        <v>26</v>
      </c>
      <c r="M77" s="34" t="s">
        <v>23</v>
      </c>
      <c r="N77" s="90">
        <f t="shared" ref="N77" si="117">N135</f>
        <v>0</v>
      </c>
      <c r="O77" s="55">
        <f t="shared" ref="O77:S77" si="118">O135</f>
        <v>0</v>
      </c>
      <c r="P77" s="90">
        <f t="shared" si="118"/>
        <v>0</v>
      </c>
      <c r="Q77" s="55">
        <f t="shared" si="118"/>
        <v>0</v>
      </c>
      <c r="R77" s="55">
        <f t="shared" si="118"/>
        <v>0</v>
      </c>
      <c r="S77" s="55">
        <f t="shared" si="118"/>
        <v>0</v>
      </c>
    </row>
    <row r="78" spans="1:19">
      <c r="A78" s="54"/>
      <c r="B78" s="59"/>
      <c r="C78" s="50"/>
      <c r="D78" s="51"/>
      <c r="E78" s="51"/>
      <c r="F78" s="51"/>
      <c r="G78" s="51"/>
      <c r="H78" s="51"/>
      <c r="I78" s="51"/>
      <c r="J78" s="51"/>
      <c r="K78" s="51"/>
      <c r="L78" s="34" t="s">
        <v>26</v>
      </c>
      <c r="M78" s="34" t="s">
        <v>25</v>
      </c>
      <c r="N78" s="90"/>
      <c r="O78" s="90"/>
      <c r="P78" s="90"/>
      <c r="Q78" s="90"/>
      <c r="R78" s="90"/>
      <c r="S78" s="90"/>
    </row>
    <row r="79" spans="1:19">
      <c r="A79" s="54"/>
      <c r="B79" s="59"/>
      <c r="C79" s="50"/>
      <c r="D79" s="51"/>
      <c r="E79" s="51"/>
      <c r="F79" s="51"/>
      <c r="G79" s="51"/>
      <c r="H79" s="51"/>
      <c r="I79" s="51"/>
      <c r="J79" s="51"/>
      <c r="K79" s="51"/>
      <c r="L79" s="34" t="s">
        <v>27</v>
      </c>
      <c r="M79" s="34" t="s">
        <v>21</v>
      </c>
      <c r="N79" s="90">
        <f t="shared" ref="N79" si="119">N138</f>
        <v>1116029.3999999999</v>
      </c>
      <c r="O79" s="55">
        <f t="shared" ref="O79:S79" si="120">O138</f>
        <v>1113150.8999999999</v>
      </c>
      <c r="P79" s="90">
        <f t="shared" si="120"/>
        <v>1193547.5</v>
      </c>
      <c r="Q79" s="55">
        <f t="shared" si="120"/>
        <v>1166132.8999999999</v>
      </c>
      <c r="R79" s="55">
        <f t="shared" si="120"/>
        <v>1260366.2</v>
      </c>
      <c r="S79" s="55">
        <f t="shared" si="120"/>
        <v>1298703</v>
      </c>
    </row>
    <row r="80" spans="1:19">
      <c r="A80" s="54"/>
      <c r="B80" s="59"/>
      <c r="C80" s="50"/>
      <c r="D80" s="51"/>
      <c r="E80" s="51"/>
      <c r="F80" s="51"/>
      <c r="G80" s="51"/>
      <c r="H80" s="51"/>
      <c r="I80" s="51"/>
      <c r="J80" s="51"/>
      <c r="K80" s="51"/>
      <c r="L80" s="34" t="s">
        <v>27</v>
      </c>
      <c r="M80" s="34" t="s">
        <v>22</v>
      </c>
      <c r="N80" s="90">
        <f t="shared" ref="N80" si="121">N126+N139</f>
        <v>1838526.6</v>
      </c>
      <c r="O80" s="55">
        <f t="shared" ref="O80:S80" si="122">O126+O139</f>
        <v>1824683.7</v>
      </c>
      <c r="P80" s="90">
        <f t="shared" si="122"/>
        <v>2565541.4</v>
      </c>
      <c r="Q80" s="55">
        <f t="shared" si="122"/>
        <v>2501294.2000000002</v>
      </c>
      <c r="R80" s="55">
        <f t="shared" si="122"/>
        <v>1890615.1</v>
      </c>
      <c r="S80" s="55">
        <f t="shared" si="122"/>
        <v>1305017.8999999999</v>
      </c>
    </row>
    <row r="81" spans="1:19">
      <c r="A81" s="54"/>
      <c r="B81" s="59"/>
      <c r="C81" s="50"/>
      <c r="D81" s="51"/>
      <c r="E81" s="51"/>
      <c r="F81" s="51"/>
      <c r="G81" s="51"/>
      <c r="H81" s="51"/>
      <c r="I81" s="51"/>
      <c r="J81" s="51"/>
      <c r="K81" s="51"/>
      <c r="L81" s="34" t="s">
        <v>27</v>
      </c>
      <c r="M81" s="34" t="s">
        <v>23</v>
      </c>
      <c r="N81" s="90">
        <f t="shared" ref="N81" si="123">N140</f>
        <v>792258.7</v>
      </c>
      <c r="O81" s="55">
        <f t="shared" ref="O81:S81" si="124">O140</f>
        <v>791882.8</v>
      </c>
      <c r="P81" s="90">
        <f t="shared" si="124"/>
        <v>938939.8</v>
      </c>
      <c r="Q81" s="55">
        <f t="shared" si="124"/>
        <v>1013563.9</v>
      </c>
      <c r="R81" s="55">
        <f t="shared" si="124"/>
        <v>1112576.8999999999</v>
      </c>
      <c r="S81" s="55">
        <f t="shared" si="124"/>
        <v>1174248.3</v>
      </c>
    </row>
    <row r="82" spans="1:19">
      <c r="A82" s="54"/>
      <c r="B82" s="59"/>
      <c r="C82" s="50"/>
      <c r="D82" s="51"/>
      <c r="E82" s="51"/>
      <c r="F82" s="51"/>
      <c r="G82" s="51"/>
      <c r="H82" s="51"/>
      <c r="I82" s="51"/>
      <c r="J82" s="51"/>
      <c r="K82" s="51"/>
      <c r="L82" s="34" t="s">
        <v>27</v>
      </c>
      <c r="M82" s="34" t="s">
        <v>27</v>
      </c>
      <c r="N82" s="90">
        <f t="shared" ref="N82" si="125">N127+N141+N184+N190</f>
        <v>117774.40000000001</v>
      </c>
      <c r="O82" s="55">
        <f t="shared" ref="O82:S82" si="126">O127+O141+O184+O190</f>
        <v>117473.2</v>
      </c>
      <c r="P82" s="90">
        <f t="shared" si="126"/>
        <v>187180.1</v>
      </c>
      <c r="Q82" s="55">
        <f t="shared" si="126"/>
        <v>139098.79999999999</v>
      </c>
      <c r="R82" s="55">
        <f t="shared" si="126"/>
        <v>142140.6</v>
      </c>
      <c r="S82" s="55">
        <f t="shared" si="126"/>
        <v>146446</v>
      </c>
    </row>
    <row r="83" spans="1:19">
      <c r="A83" s="54"/>
      <c r="B83" s="59"/>
      <c r="C83" s="50"/>
      <c r="D83" s="51"/>
      <c r="E83" s="51"/>
      <c r="F83" s="51"/>
      <c r="G83" s="51"/>
      <c r="H83" s="51"/>
      <c r="I83" s="51"/>
      <c r="J83" s="51"/>
      <c r="K83" s="51"/>
      <c r="L83" s="34" t="s">
        <v>27</v>
      </c>
      <c r="M83" s="34" t="s">
        <v>30</v>
      </c>
      <c r="N83" s="90">
        <f t="shared" ref="N83" si="127">N111+N142+N191</f>
        <v>634689.30000000005</v>
      </c>
      <c r="O83" s="55">
        <f t="shared" ref="O83:S83" si="128">O111+O142+O191</f>
        <v>629886.19999999995</v>
      </c>
      <c r="P83" s="90">
        <f t="shared" si="128"/>
        <v>516760.3</v>
      </c>
      <c r="Q83" s="55">
        <f t="shared" si="128"/>
        <v>867725.1</v>
      </c>
      <c r="R83" s="55">
        <f t="shared" si="128"/>
        <v>784432.4</v>
      </c>
      <c r="S83" s="55">
        <f t="shared" si="128"/>
        <v>668191.6</v>
      </c>
    </row>
    <row r="84" spans="1:19">
      <c r="A84" s="54"/>
      <c r="B84" s="59"/>
      <c r="C84" s="50"/>
      <c r="D84" s="51"/>
      <c r="E84" s="51"/>
      <c r="F84" s="51"/>
      <c r="G84" s="51"/>
      <c r="H84" s="51"/>
      <c r="I84" s="51"/>
      <c r="J84" s="51"/>
      <c r="K84" s="51"/>
      <c r="L84" s="34" t="s">
        <v>33</v>
      </c>
      <c r="M84" s="34" t="s">
        <v>21</v>
      </c>
      <c r="N84" s="90">
        <f t="shared" ref="N84" si="129">N128+N145+N146+N185+N192</f>
        <v>706701.4</v>
      </c>
      <c r="O84" s="55">
        <f t="shared" ref="O84:S84" si="130">O128+O145+O146+O185+O192</f>
        <v>706660.6</v>
      </c>
      <c r="P84" s="90">
        <f t="shared" si="130"/>
        <v>849128</v>
      </c>
      <c r="Q84" s="55">
        <f t="shared" si="130"/>
        <v>916984.39999999991</v>
      </c>
      <c r="R84" s="55">
        <f t="shared" si="130"/>
        <v>956238.6</v>
      </c>
      <c r="S84" s="55">
        <f t="shared" si="130"/>
        <v>1012231.2999999999</v>
      </c>
    </row>
    <row r="85" spans="1:19">
      <c r="A85" s="54"/>
      <c r="B85" s="59"/>
      <c r="C85" s="50"/>
      <c r="D85" s="51"/>
      <c r="E85" s="51"/>
      <c r="F85" s="51"/>
      <c r="G85" s="51"/>
      <c r="H85" s="51"/>
      <c r="I85" s="51"/>
      <c r="J85" s="51"/>
      <c r="K85" s="51"/>
      <c r="L85" s="34" t="s">
        <v>33</v>
      </c>
      <c r="M85" s="34" t="s">
        <v>24</v>
      </c>
      <c r="N85" s="90">
        <f t="shared" ref="N85" si="131">N186</f>
        <v>0</v>
      </c>
      <c r="O85" s="55">
        <f t="shared" ref="O85:S85" si="132">O186</f>
        <v>0</v>
      </c>
      <c r="P85" s="90">
        <f t="shared" si="132"/>
        <v>0</v>
      </c>
      <c r="Q85" s="55">
        <f t="shared" si="132"/>
        <v>0</v>
      </c>
      <c r="R85" s="55">
        <f t="shared" si="132"/>
        <v>0</v>
      </c>
      <c r="S85" s="55">
        <f t="shared" si="132"/>
        <v>0</v>
      </c>
    </row>
    <row r="86" spans="1:19">
      <c r="A86" s="54"/>
      <c r="B86" s="59"/>
      <c r="C86" s="50"/>
      <c r="D86" s="51"/>
      <c r="E86" s="51"/>
      <c r="F86" s="51"/>
      <c r="G86" s="51"/>
      <c r="H86" s="51"/>
      <c r="I86" s="51"/>
      <c r="J86" s="51"/>
      <c r="K86" s="51"/>
      <c r="L86" s="34" t="s">
        <v>31</v>
      </c>
      <c r="M86" s="34" t="s">
        <v>23</v>
      </c>
      <c r="N86" s="90">
        <f t="shared" ref="N86" si="133">N159</f>
        <v>0</v>
      </c>
      <c r="O86" s="55">
        <f t="shared" ref="O86:S86" si="134">O159</f>
        <v>0</v>
      </c>
      <c r="P86" s="90">
        <f t="shared" si="134"/>
        <v>0</v>
      </c>
      <c r="Q86" s="55">
        <f t="shared" si="134"/>
        <v>0</v>
      </c>
      <c r="R86" s="55">
        <f t="shared" si="134"/>
        <v>0</v>
      </c>
      <c r="S86" s="55">
        <f t="shared" si="134"/>
        <v>0</v>
      </c>
    </row>
    <row r="87" spans="1:19">
      <c r="A87" s="54"/>
      <c r="B87" s="59"/>
      <c r="C87" s="50"/>
      <c r="D87" s="51"/>
      <c r="E87" s="51"/>
      <c r="F87" s="51"/>
      <c r="G87" s="51"/>
      <c r="H87" s="51"/>
      <c r="I87" s="51"/>
      <c r="J87" s="51"/>
      <c r="K87" s="51"/>
      <c r="L87" s="34" t="s">
        <v>28</v>
      </c>
      <c r="M87" s="34" t="s">
        <v>21</v>
      </c>
      <c r="N87" s="55">
        <f t="shared" ref="N87" si="135">N150</f>
        <v>0</v>
      </c>
      <c r="O87" s="55">
        <f t="shared" ref="O87:S87" si="136">O150</f>
        <v>0</v>
      </c>
      <c r="P87" s="55">
        <f t="shared" si="136"/>
        <v>11581.1</v>
      </c>
      <c r="Q87" s="55">
        <f t="shared" si="136"/>
        <v>15099</v>
      </c>
      <c r="R87" s="55">
        <f t="shared" si="136"/>
        <v>15699.2</v>
      </c>
      <c r="S87" s="55">
        <f t="shared" si="136"/>
        <v>16323.100000000002</v>
      </c>
    </row>
    <row r="88" spans="1:19">
      <c r="A88" s="54"/>
      <c r="B88" s="59"/>
      <c r="C88" s="50"/>
      <c r="D88" s="51"/>
      <c r="E88" s="51"/>
      <c r="F88" s="51"/>
      <c r="G88" s="51"/>
      <c r="H88" s="51"/>
      <c r="I88" s="51"/>
      <c r="J88" s="51"/>
      <c r="K88" s="51"/>
      <c r="L88" s="34" t="s">
        <v>28</v>
      </c>
      <c r="M88" s="34" t="s">
        <v>22</v>
      </c>
      <c r="N88" s="90">
        <f t="shared" ref="N88" si="137">N151+N187</f>
        <v>196290.1</v>
      </c>
      <c r="O88" s="55">
        <f t="shared" ref="O88:S88" si="138">O151+O187</f>
        <v>196289.4</v>
      </c>
      <c r="P88" s="90">
        <f t="shared" si="138"/>
        <v>187945.7</v>
      </c>
      <c r="Q88" s="55">
        <f t="shared" si="138"/>
        <v>189315.1</v>
      </c>
      <c r="R88" s="55">
        <f t="shared" si="138"/>
        <v>195162.6</v>
      </c>
      <c r="S88" s="55">
        <f t="shared" si="138"/>
        <v>199230.8</v>
      </c>
    </row>
    <row r="89" spans="1:19">
      <c r="A89" s="54"/>
      <c r="B89" s="59"/>
      <c r="C89" s="50"/>
      <c r="D89" s="51"/>
      <c r="E89" s="51"/>
      <c r="F89" s="51"/>
      <c r="G89" s="51"/>
      <c r="H89" s="51"/>
      <c r="I89" s="51"/>
      <c r="J89" s="51"/>
      <c r="K89" s="51"/>
      <c r="L89" s="34" t="s">
        <v>28</v>
      </c>
      <c r="M89" s="34" t="s">
        <v>23</v>
      </c>
      <c r="N89" s="90">
        <f t="shared" ref="N89" si="139">N152</f>
        <v>457076.89999999997</v>
      </c>
      <c r="O89" s="55">
        <f t="shared" ref="O89:S89" si="140">O152</f>
        <v>457076</v>
      </c>
      <c r="P89" s="90">
        <f t="shared" si="140"/>
        <v>523594.5</v>
      </c>
      <c r="Q89" s="55">
        <f t="shared" si="140"/>
        <v>633130.69999999995</v>
      </c>
      <c r="R89" s="55">
        <f t="shared" si="140"/>
        <v>578014</v>
      </c>
      <c r="S89" s="55">
        <f t="shared" si="140"/>
        <v>596152</v>
      </c>
    </row>
    <row r="90" spans="1:19">
      <c r="A90" s="54" t="s">
        <v>36</v>
      </c>
      <c r="B90" s="59"/>
      <c r="C90" s="50"/>
      <c r="D90" s="51"/>
      <c r="E90" s="51"/>
      <c r="F90" s="51"/>
      <c r="G90" s="51"/>
      <c r="H90" s="51"/>
      <c r="I90" s="51"/>
      <c r="J90" s="51"/>
      <c r="K90" s="51"/>
      <c r="L90" s="51"/>
      <c r="M90" s="51"/>
      <c r="N90" s="90"/>
      <c r="O90" s="55"/>
      <c r="P90" s="90"/>
      <c r="Q90" s="55"/>
      <c r="R90" s="55"/>
      <c r="S90" s="55"/>
    </row>
    <row r="91" spans="1:19" ht="98.25" customHeight="1">
      <c r="A91" s="54" t="s">
        <v>37</v>
      </c>
      <c r="B91" s="45">
        <v>2002</v>
      </c>
      <c r="C91" s="50"/>
      <c r="D91" s="51"/>
      <c r="E91" s="51"/>
      <c r="F91" s="51"/>
      <c r="G91" s="51"/>
      <c r="H91" s="51"/>
      <c r="I91" s="51"/>
      <c r="J91" s="51"/>
      <c r="K91" s="51"/>
      <c r="L91" s="51"/>
      <c r="M91" s="51"/>
      <c r="N91" s="198">
        <v>0</v>
      </c>
      <c r="O91" s="48">
        <v>0</v>
      </c>
      <c r="P91" s="91">
        <v>0</v>
      </c>
      <c r="Q91" s="48">
        <v>0</v>
      </c>
      <c r="R91" s="48">
        <v>0</v>
      </c>
      <c r="S91" s="48">
        <v>0</v>
      </c>
    </row>
    <row r="92" spans="1:19" ht="33.75">
      <c r="A92" s="54" t="s">
        <v>38</v>
      </c>
      <c r="B92" s="45">
        <v>2003</v>
      </c>
      <c r="C92" s="50"/>
      <c r="D92" s="51"/>
      <c r="E92" s="51"/>
      <c r="F92" s="51"/>
      <c r="G92" s="51"/>
      <c r="H92" s="51"/>
      <c r="I92" s="51"/>
      <c r="J92" s="51"/>
      <c r="K92" s="51"/>
      <c r="L92" s="51"/>
      <c r="M92" s="51"/>
      <c r="N92" s="198">
        <v>0</v>
      </c>
      <c r="O92" s="48">
        <v>0</v>
      </c>
      <c r="P92" s="91">
        <v>0</v>
      </c>
      <c r="Q92" s="48">
        <v>0</v>
      </c>
      <c r="R92" s="48">
        <v>0</v>
      </c>
      <c r="S92" s="48">
        <v>0</v>
      </c>
    </row>
    <row r="93" spans="1:19" ht="45">
      <c r="A93" s="54" t="s">
        <v>39</v>
      </c>
      <c r="B93" s="45">
        <v>2004</v>
      </c>
      <c r="C93" s="50"/>
      <c r="D93" s="51"/>
      <c r="E93" s="51"/>
      <c r="F93" s="51"/>
      <c r="G93" s="51"/>
      <c r="H93" s="51"/>
      <c r="I93" s="51"/>
      <c r="J93" s="51"/>
      <c r="K93" s="51"/>
      <c r="L93" s="34"/>
      <c r="M93" s="34"/>
      <c r="N93" s="90">
        <f t="shared" ref="N93:S93" si="141">N94+N95+N96</f>
        <v>430.4</v>
      </c>
      <c r="O93" s="90">
        <f t="shared" si="141"/>
        <v>430.4</v>
      </c>
      <c r="P93" s="90">
        <f t="shared" si="141"/>
        <v>607.29999999999995</v>
      </c>
      <c r="Q93" s="90">
        <f t="shared" si="141"/>
        <v>950.9</v>
      </c>
      <c r="R93" s="90">
        <f t="shared" si="141"/>
        <v>926.6</v>
      </c>
      <c r="S93" s="90">
        <f t="shared" si="141"/>
        <v>926.6</v>
      </c>
    </row>
    <row r="94" spans="1:19">
      <c r="A94" s="216"/>
      <c r="B94" s="215"/>
      <c r="C94" s="50"/>
      <c r="D94" s="51"/>
      <c r="E94" s="51"/>
      <c r="F94" s="51"/>
      <c r="G94" s="51"/>
      <c r="H94" s="51"/>
      <c r="I94" s="51"/>
      <c r="J94" s="51"/>
      <c r="K94" s="51"/>
      <c r="L94" s="141" t="s">
        <v>21</v>
      </c>
      <c r="M94" s="141" t="s">
        <v>29</v>
      </c>
      <c r="N94" s="90">
        <v>430.4</v>
      </c>
      <c r="O94" s="90">
        <v>430.4</v>
      </c>
      <c r="P94" s="90">
        <v>607.29999999999995</v>
      </c>
      <c r="Q94" s="55">
        <v>950.9</v>
      </c>
      <c r="R94" s="55">
        <v>926.6</v>
      </c>
      <c r="S94" s="55">
        <v>926.6</v>
      </c>
    </row>
    <row r="95" spans="1:19">
      <c r="A95" s="216"/>
      <c r="B95" s="215"/>
      <c r="C95" s="50"/>
      <c r="D95" s="51"/>
      <c r="E95" s="51"/>
      <c r="F95" s="51"/>
      <c r="G95" s="51"/>
      <c r="H95" s="51"/>
      <c r="I95" s="51"/>
      <c r="J95" s="51"/>
      <c r="K95" s="51"/>
      <c r="L95" s="141" t="s">
        <v>24</v>
      </c>
      <c r="M95" s="141" t="s">
        <v>25</v>
      </c>
      <c r="N95" s="90"/>
      <c r="O95" s="90"/>
      <c r="P95" s="90"/>
      <c r="Q95" s="55"/>
      <c r="R95" s="55"/>
      <c r="S95" s="55"/>
    </row>
    <row r="96" spans="1:19">
      <c r="A96" s="216"/>
      <c r="B96" s="215"/>
      <c r="C96" s="50"/>
      <c r="D96" s="51"/>
      <c r="E96" s="51"/>
      <c r="F96" s="51"/>
      <c r="G96" s="51"/>
      <c r="H96" s="51"/>
      <c r="I96" s="51"/>
      <c r="J96" s="51"/>
      <c r="K96" s="51"/>
      <c r="L96" s="141" t="s">
        <v>24</v>
      </c>
      <c r="M96" s="141" t="s">
        <v>34</v>
      </c>
      <c r="N96" s="90"/>
      <c r="O96" s="90"/>
      <c r="P96" s="90"/>
      <c r="Q96" s="55"/>
      <c r="R96" s="55"/>
      <c r="S96" s="55"/>
    </row>
    <row r="97" spans="1:19" ht="67.5" customHeight="1">
      <c r="A97" s="276" t="s">
        <v>41</v>
      </c>
      <c r="B97" s="311">
        <v>2005</v>
      </c>
      <c r="C97" s="50"/>
      <c r="D97" s="51"/>
      <c r="E97" s="51"/>
      <c r="F97" s="315"/>
      <c r="G97" s="315"/>
      <c r="H97" s="315"/>
      <c r="I97" s="315"/>
      <c r="J97" s="315"/>
      <c r="K97" s="315"/>
      <c r="L97" s="312" t="s">
        <v>25</v>
      </c>
      <c r="M97" s="312" t="s">
        <v>22</v>
      </c>
      <c r="N97" s="340"/>
      <c r="O97" s="310"/>
      <c r="P97" s="340"/>
      <c r="Q97" s="310"/>
      <c r="R97" s="310"/>
      <c r="S97" s="310"/>
    </row>
    <row r="98" spans="1:19">
      <c r="A98" s="276"/>
      <c r="B98" s="311"/>
      <c r="C98" s="50"/>
      <c r="D98" s="51"/>
      <c r="E98" s="51"/>
      <c r="F98" s="315"/>
      <c r="G98" s="315"/>
      <c r="H98" s="315"/>
      <c r="I98" s="315"/>
      <c r="J98" s="315"/>
      <c r="K98" s="315"/>
      <c r="L98" s="312"/>
      <c r="M98" s="312"/>
      <c r="N98" s="340"/>
      <c r="O98" s="310"/>
      <c r="P98" s="340"/>
      <c r="Q98" s="310"/>
      <c r="R98" s="310"/>
      <c r="S98" s="310"/>
    </row>
    <row r="99" spans="1:19" ht="53.25" customHeight="1">
      <c r="A99" s="49" t="s">
        <v>43</v>
      </c>
      <c r="B99" s="45">
        <v>2006</v>
      </c>
      <c r="C99" s="50"/>
      <c r="D99" s="51"/>
      <c r="E99" s="51"/>
      <c r="F99" s="51"/>
      <c r="G99" s="51"/>
      <c r="H99" s="51"/>
      <c r="I99" s="51"/>
      <c r="J99" s="51"/>
      <c r="K99" s="51"/>
      <c r="L99" s="34"/>
      <c r="M99" s="34"/>
      <c r="N99" s="90"/>
      <c r="O99" s="55"/>
      <c r="P99" s="90"/>
      <c r="Q99" s="55"/>
      <c r="R99" s="55"/>
      <c r="S99" s="55"/>
    </row>
    <row r="100" spans="1:19" ht="175.5" customHeight="1">
      <c r="A100" s="54" t="s">
        <v>450</v>
      </c>
      <c r="B100" s="45">
        <v>2007</v>
      </c>
      <c r="C100" s="50"/>
      <c r="D100" s="51"/>
      <c r="E100" s="51"/>
      <c r="F100" s="51"/>
      <c r="G100" s="51"/>
      <c r="H100" s="51"/>
      <c r="I100" s="51"/>
      <c r="J100" s="51"/>
      <c r="K100" s="51"/>
      <c r="L100" s="34" t="s">
        <v>24</v>
      </c>
      <c r="M100" s="34" t="s">
        <v>30</v>
      </c>
      <c r="N100" s="90"/>
      <c r="O100" s="55"/>
      <c r="P100" s="90"/>
      <c r="Q100" s="55"/>
      <c r="R100" s="55"/>
      <c r="S100" s="55"/>
    </row>
    <row r="101" spans="1:19" ht="135" customHeight="1">
      <c r="A101" s="276" t="s">
        <v>48</v>
      </c>
      <c r="B101" s="311">
        <v>2008</v>
      </c>
      <c r="C101" s="317"/>
      <c r="D101" s="315"/>
      <c r="E101" s="315"/>
      <c r="F101" s="315"/>
      <c r="G101" s="315"/>
      <c r="H101" s="315"/>
      <c r="I101" s="315"/>
      <c r="J101" s="315"/>
      <c r="K101" s="315"/>
      <c r="L101" s="51"/>
      <c r="M101" s="51"/>
      <c r="N101" s="90">
        <f t="shared" ref="N101" si="142">N102+N103</f>
        <v>0</v>
      </c>
      <c r="O101" s="55">
        <f t="shared" ref="O101:S101" si="143">O102+O103</f>
        <v>0</v>
      </c>
      <c r="P101" s="90">
        <f t="shared" si="143"/>
        <v>0</v>
      </c>
      <c r="Q101" s="55">
        <f t="shared" si="143"/>
        <v>0</v>
      </c>
      <c r="R101" s="55">
        <f t="shared" si="143"/>
        <v>0</v>
      </c>
      <c r="S101" s="55">
        <f t="shared" si="143"/>
        <v>0</v>
      </c>
    </row>
    <row r="102" spans="1:19">
      <c r="A102" s="276"/>
      <c r="B102" s="311"/>
      <c r="C102" s="317"/>
      <c r="D102" s="315"/>
      <c r="E102" s="315"/>
      <c r="F102" s="315"/>
      <c r="G102" s="315"/>
      <c r="H102" s="315"/>
      <c r="I102" s="315"/>
      <c r="J102" s="315"/>
      <c r="K102" s="315"/>
      <c r="L102" s="34" t="s">
        <v>25</v>
      </c>
      <c r="M102" s="34" t="s">
        <v>21</v>
      </c>
      <c r="N102" s="90"/>
      <c r="O102" s="55"/>
      <c r="P102" s="90"/>
      <c r="Q102" s="55"/>
      <c r="R102" s="55"/>
      <c r="S102" s="55"/>
    </row>
    <row r="103" spans="1:19">
      <c r="A103" s="276"/>
      <c r="B103" s="311"/>
      <c r="C103" s="317"/>
      <c r="D103" s="315"/>
      <c r="E103" s="315"/>
      <c r="F103" s="315"/>
      <c r="G103" s="315"/>
      <c r="H103" s="315"/>
      <c r="I103" s="315"/>
      <c r="J103" s="315"/>
      <c r="K103" s="315"/>
      <c r="L103" s="34" t="s">
        <v>25</v>
      </c>
      <c r="M103" s="34" t="s">
        <v>25</v>
      </c>
      <c r="N103" s="90"/>
      <c r="O103" s="55"/>
      <c r="P103" s="90"/>
      <c r="Q103" s="55"/>
      <c r="R103" s="55"/>
      <c r="S103" s="55"/>
    </row>
    <row r="104" spans="1:19" ht="68.25" customHeight="1">
      <c r="A104" s="276" t="s">
        <v>49</v>
      </c>
      <c r="B104" s="311">
        <v>2009</v>
      </c>
      <c r="C104" s="317"/>
      <c r="D104" s="315"/>
      <c r="E104" s="315"/>
      <c r="F104" s="315"/>
      <c r="G104" s="315"/>
      <c r="H104" s="315"/>
      <c r="I104" s="315"/>
      <c r="J104" s="315"/>
      <c r="K104" s="315"/>
      <c r="L104" s="34"/>
      <c r="M104" s="34"/>
      <c r="N104" s="90">
        <f t="shared" ref="N104" si="144">N105+N106</f>
        <v>0</v>
      </c>
      <c r="O104" s="90">
        <f t="shared" ref="O104:S104" si="145">O105+O106</f>
        <v>0</v>
      </c>
      <c r="P104" s="90">
        <f t="shared" si="145"/>
        <v>0</v>
      </c>
      <c r="Q104" s="90">
        <f t="shared" si="145"/>
        <v>0</v>
      </c>
      <c r="R104" s="90">
        <f t="shared" si="145"/>
        <v>0</v>
      </c>
      <c r="S104" s="90">
        <f t="shared" si="145"/>
        <v>0</v>
      </c>
    </row>
    <row r="105" spans="1:19" ht="20.25" customHeight="1">
      <c r="A105" s="276"/>
      <c r="B105" s="311"/>
      <c r="C105" s="317"/>
      <c r="D105" s="315"/>
      <c r="E105" s="315"/>
      <c r="F105" s="315"/>
      <c r="G105" s="315"/>
      <c r="H105" s="315"/>
      <c r="I105" s="315"/>
      <c r="J105" s="315"/>
      <c r="K105" s="315"/>
      <c r="L105" s="34" t="s">
        <v>21</v>
      </c>
      <c r="M105" s="34" t="s">
        <v>29</v>
      </c>
      <c r="N105" s="90"/>
      <c r="O105" s="55"/>
      <c r="P105" s="90"/>
      <c r="Q105" s="55"/>
      <c r="R105" s="55"/>
      <c r="S105" s="55"/>
    </row>
    <row r="106" spans="1:19" ht="21.75" customHeight="1">
      <c r="A106" s="276"/>
      <c r="B106" s="311"/>
      <c r="C106" s="317"/>
      <c r="D106" s="315"/>
      <c r="E106" s="315"/>
      <c r="F106" s="315"/>
      <c r="G106" s="315"/>
      <c r="H106" s="315"/>
      <c r="I106" s="315"/>
      <c r="J106" s="315"/>
      <c r="K106" s="315"/>
      <c r="L106" s="34" t="s">
        <v>24</v>
      </c>
      <c r="M106" s="34" t="s">
        <v>33</v>
      </c>
      <c r="N106" s="90"/>
      <c r="O106" s="55"/>
      <c r="P106" s="90"/>
      <c r="Q106" s="55"/>
      <c r="R106" s="55"/>
      <c r="S106" s="55"/>
    </row>
    <row r="107" spans="1:19" ht="174.75" customHeight="1">
      <c r="A107" s="318" t="s">
        <v>53</v>
      </c>
      <c r="B107" s="311">
        <v>2010</v>
      </c>
      <c r="C107" s="50"/>
      <c r="D107" s="51"/>
      <c r="E107" s="51"/>
      <c r="F107" s="51"/>
      <c r="G107" s="51"/>
      <c r="H107" s="51"/>
      <c r="I107" s="51"/>
      <c r="J107" s="51"/>
      <c r="K107" s="51"/>
      <c r="L107" s="51"/>
      <c r="M107" s="51"/>
      <c r="N107" s="90">
        <f t="shared" ref="N107" si="146">N108+N109+N110+N111</f>
        <v>729.9</v>
      </c>
      <c r="O107" s="90">
        <f t="shared" ref="O107:S107" si="147">O108+O109+O110+O111</f>
        <v>729.9</v>
      </c>
      <c r="P107" s="90">
        <f t="shared" si="147"/>
        <v>0</v>
      </c>
      <c r="Q107" s="90">
        <f t="shared" si="147"/>
        <v>0</v>
      </c>
      <c r="R107" s="90">
        <f t="shared" si="147"/>
        <v>0</v>
      </c>
      <c r="S107" s="90">
        <f t="shared" si="147"/>
        <v>0</v>
      </c>
    </row>
    <row r="108" spans="1:19">
      <c r="A108" s="318"/>
      <c r="B108" s="311"/>
      <c r="C108" s="50"/>
      <c r="D108" s="51"/>
      <c r="E108" s="51"/>
      <c r="F108" s="51"/>
      <c r="G108" s="51"/>
      <c r="H108" s="51"/>
      <c r="I108" s="51"/>
      <c r="J108" s="51"/>
      <c r="K108" s="51"/>
      <c r="L108" s="34" t="s">
        <v>21</v>
      </c>
      <c r="M108" s="34" t="s">
        <v>29</v>
      </c>
      <c r="N108" s="90">
        <v>729.9</v>
      </c>
      <c r="O108" s="90">
        <v>729.9</v>
      </c>
      <c r="P108" s="90"/>
      <c r="Q108" s="90"/>
      <c r="R108" s="90"/>
      <c r="S108" s="90"/>
    </row>
    <row r="109" spans="1:19">
      <c r="A109" s="318"/>
      <c r="B109" s="311"/>
      <c r="C109" s="50"/>
      <c r="D109" s="51"/>
      <c r="E109" s="51"/>
      <c r="F109" s="51"/>
      <c r="G109" s="51"/>
      <c r="H109" s="51"/>
      <c r="I109" s="51"/>
      <c r="J109" s="51"/>
      <c r="K109" s="51"/>
      <c r="L109" s="34" t="s">
        <v>23</v>
      </c>
      <c r="M109" s="34" t="s">
        <v>32</v>
      </c>
      <c r="N109" s="90"/>
      <c r="O109" s="90"/>
      <c r="P109" s="90"/>
      <c r="Q109" s="90"/>
      <c r="R109" s="90"/>
      <c r="S109" s="90"/>
    </row>
    <row r="110" spans="1:19">
      <c r="A110" s="318"/>
      <c r="B110" s="311"/>
      <c r="C110" s="50"/>
      <c r="D110" s="51"/>
      <c r="E110" s="51"/>
      <c r="F110" s="51"/>
      <c r="G110" s="51"/>
      <c r="H110" s="51"/>
      <c r="I110" s="51"/>
      <c r="J110" s="51"/>
      <c r="K110" s="51"/>
      <c r="L110" s="34" t="s">
        <v>24</v>
      </c>
      <c r="M110" s="34" t="s">
        <v>34</v>
      </c>
      <c r="N110" s="90"/>
      <c r="O110" s="55"/>
      <c r="P110" s="90"/>
      <c r="Q110" s="55"/>
      <c r="R110" s="55"/>
      <c r="S110" s="55"/>
    </row>
    <row r="111" spans="1:19">
      <c r="A111" s="318"/>
      <c r="B111" s="311"/>
      <c r="C111" s="50"/>
      <c r="D111" s="51"/>
      <c r="E111" s="51"/>
      <c r="F111" s="51"/>
      <c r="G111" s="51"/>
      <c r="H111" s="51"/>
      <c r="I111" s="51"/>
      <c r="J111" s="51"/>
      <c r="K111" s="51"/>
      <c r="L111" s="34" t="s">
        <v>27</v>
      </c>
      <c r="M111" s="34" t="s">
        <v>30</v>
      </c>
      <c r="N111" s="90"/>
      <c r="O111" s="55"/>
      <c r="P111" s="90"/>
      <c r="Q111" s="90"/>
      <c r="R111" s="90"/>
      <c r="S111" s="90"/>
    </row>
    <row r="112" spans="1:19" ht="145.5" customHeight="1">
      <c r="A112" s="54" t="s">
        <v>60</v>
      </c>
      <c r="B112" s="45">
        <v>2011</v>
      </c>
      <c r="C112" s="50"/>
      <c r="D112" s="51"/>
      <c r="E112" s="51"/>
      <c r="F112" s="51"/>
      <c r="G112" s="51"/>
      <c r="H112" s="51"/>
      <c r="I112" s="51"/>
      <c r="J112" s="51"/>
      <c r="K112" s="51"/>
      <c r="L112" s="51"/>
      <c r="M112" s="51"/>
      <c r="N112" s="198">
        <v>0</v>
      </c>
      <c r="O112" s="48">
        <v>0</v>
      </c>
      <c r="P112" s="91">
        <v>0</v>
      </c>
      <c r="Q112" s="48">
        <v>0</v>
      </c>
      <c r="R112" s="48">
        <v>0</v>
      </c>
      <c r="S112" s="48">
        <v>0</v>
      </c>
    </row>
    <row r="113" spans="1:19" ht="36.75" customHeight="1">
      <c r="A113" s="318" t="s">
        <v>61</v>
      </c>
      <c r="B113" s="319">
        <v>2012</v>
      </c>
      <c r="C113" s="317"/>
      <c r="D113" s="315"/>
      <c r="E113" s="315"/>
      <c r="F113" s="315"/>
      <c r="G113" s="315"/>
      <c r="H113" s="315"/>
      <c r="I113" s="315"/>
      <c r="J113" s="315"/>
      <c r="K113" s="315"/>
      <c r="L113" s="51"/>
      <c r="M113" s="51"/>
      <c r="N113" s="198">
        <f t="shared" ref="N113" si="148">SUM(N114:N128)</f>
        <v>0</v>
      </c>
      <c r="O113" s="48">
        <f t="shared" ref="O113:S113" si="149">SUM(O114:O128)</f>
        <v>0</v>
      </c>
      <c r="P113" s="91">
        <f t="shared" si="149"/>
        <v>0</v>
      </c>
      <c r="Q113" s="48">
        <f t="shared" si="149"/>
        <v>0</v>
      </c>
      <c r="R113" s="48">
        <f t="shared" si="149"/>
        <v>0</v>
      </c>
      <c r="S113" s="48">
        <f t="shared" si="149"/>
        <v>0</v>
      </c>
    </row>
    <row r="114" spans="1:19">
      <c r="A114" s="318"/>
      <c r="B114" s="319"/>
      <c r="C114" s="317"/>
      <c r="D114" s="315"/>
      <c r="E114" s="315"/>
      <c r="F114" s="315"/>
      <c r="G114" s="315"/>
      <c r="H114" s="315"/>
      <c r="I114" s="315"/>
      <c r="J114" s="315"/>
      <c r="K114" s="315"/>
      <c r="L114" s="34" t="s">
        <v>21</v>
      </c>
      <c r="M114" s="34" t="s">
        <v>28</v>
      </c>
      <c r="N114" s="90"/>
      <c r="O114" s="55"/>
      <c r="P114" s="90"/>
      <c r="Q114" s="55"/>
      <c r="R114" s="55"/>
      <c r="S114" s="55"/>
    </row>
    <row r="115" spans="1:19">
      <c r="A115" s="318"/>
      <c r="B115" s="319"/>
      <c r="C115" s="317"/>
      <c r="D115" s="315"/>
      <c r="E115" s="315"/>
      <c r="F115" s="315"/>
      <c r="G115" s="315"/>
      <c r="H115" s="315"/>
      <c r="I115" s="315"/>
      <c r="J115" s="315"/>
      <c r="K115" s="315"/>
      <c r="L115" s="34" t="s">
        <v>21</v>
      </c>
      <c r="M115" s="34" t="s">
        <v>29</v>
      </c>
      <c r="N115" s="90"/>
      <c r="O115" s="55"/>
      <c r="P115" s="90"/>
      <c r="Q115" s="55"/>
      <c r="R115" s="55"/>
      <c r="S115" s="55"/>
    </row>
    <row r="116" spans="1:19">
      <c r="A116" s="318"/>
      <c r="B116" s="319"/>
      <c r="C116" s="317"/>
      <c r="D116" s="315"/>
      <c r="E116" s="315"/>
      <c r="F116" s="315"/>
      <c r="G116" s="315"/>
      <c r="H116" s="315"/>
      <c r="I116" s="315"/>
      <c r="J116" s="315"/>
      <c r="K116" s="315"/>
      <c r="L116" s="34" t="s">
        <v>23</v>
      </c>
      <c r="M116" s="34" t="s">
        <v>30</v>
      </c>
      <c r="N116" s="90"/>
      <c r="O116" s="55"/>
      <c r="P116" s="90"/>
      <c r="Q116" s="55"/>
      <c r="R116" s="55"/>
      <c r="S116" s="55"/>
    </row>
    <row r="117" spans="1:19">
      <c r="A117" s="318"/>
      <c r="B117" s="319"/>
      <c r="C117" s="317"/>
      <c r="D117" s="315"/>
      <c r="E117" s="315"/>
      <c r="F117" s="315"/>
      <c r="G117" s="315"/>
      <c r="H117" s="315"/>
      <c r="I117" s="315"/>
      <c r="J117" s="315"/>
      <c r="K117" s="315"/>
      <c r="L117" s="34" t="s">
        <v>23</v>
      </c>
      <c r="M117" s="34" t="s">
        <v>31</v>
      </c>
      <c r="N117" s="90"/>
      <c r="O117" s="55"/>
      <c r="P117" s="90"/>
      <c r="Q117" s="55"/>
      <c r="R117" s="55"/>
      <c r="S117" s="55"/>
    </row>
    <row r="118" spans="1:19">
      <c r="A118" s="318"/>
      <c r="B118" s="319"/>
      <c r="C118" s="317"/>
      <c r="D118" s="315"/>
      <c r="E118" s="315"/>
      <c r="F118" s="315"/>
      <c r="G118" s="315"/>
      <c r="H118" s="315"/>
      <c r="I118" s="315"/>
      <c r="J118" s="315"/>
      <c r="K118" s="315"/>
      <c r="L118" s="34" t="s">
        <v>24</v>
      </c>
      <c r="M118" s="34" t="s">
        <v>33</v>
      </c>
      <c r="N118" s="90"/>
      <c r="O118" s="55"/>
      <c r="P118" s="90"/>
      <c r="Q118" s="55"/>
      <c r="R118" s="55"/>
      <c r="S118" s="55"/>
    </row>
    <row r="119" spans="1:19">
      <c r="A119" s="318"/>
      <c r="B119" s="319"/>
      <c r="C119" s="317"/>
      <c r="D119" s="315"/>
      <c r="E119" s="315"/>
      <c r="F119" s="315"/>
      <c r="G119" s="315"/>
      <c r="H119" s="315"/>
      <c r="I119" s="315"/>
      <c r="J119" s="315"/>
      <c r="K119" s="315"/>
      <c r="L119" s="34" t="s">
        <v>24</v>
      </c>
      <c r="M119" s="34" t="s">
        <v>30</v>
      </c>
      <c r="N119" s="90"/>
      <c r="O119" s="55"/>
      <c r="P119" s="90"/>
      <c r="Q119" s="55"/>
      <c r="R119" s="55"/>
      <c r="S119" s="55"/>
    </row>
    <row r="120" spans="1:19">
      <c r="A120" s="318"/>
      <c r="B120" s="319"/>
      <c r="C120" s="317"/>
      <c r="D120" s="315"/>
      <c r="E120" s="315"/>
      <c r="F120" s="315"/>
      <c r="G120" s="315"/>
      <c r="H120" s="315"/>
      <c r="I120" s="315"/>
      <c r="J120" s="315"/>
      <c r="K120" s="315"/>
      <c r="L120" s="34" t="s">
        <v>25</v>
      </c>
      <c r="M120" s="34" t="s">
        <v>21</v>
      </c>
      <c r="N120" s="90"/>
      <c r="O120" s="55"/>
      <c r="P120" s="90"/>
      <c r="Q120" s="55"/>
      <c r="R120" s="55"/>
      <c r="S120" s="55"/>
    </row>
    <row r="121" spans="1:19">
      <c r="A121" s="318"/>
      <c r="B121" s="319"/>
      <c r="C121" s="317"/>
      <c r="D121" s="315"/>
      <c r="E121" s="315"/>
      <c r="F121" s="315"/>
      <c r="G121" s="315"/>
      <c r="H121" s="315"/>
      <c r="I121" s="315"/>
      <c r="J121" s="315"/>
      <c r="K121" s="315"/>
      <c r="L121" s="34" t="s">
        <v>25</v>
      </c>
      <c r="M121" s="34" t="s">
        <v>22</v>
      </c>
      <c r="N121" s="90"/>
      <c r="O121" s="55"/>
      <c r="P121" s="90"/>
      <c r="Q121" s="55"/>
      <c r="R121" s="55"/>
      <c r="S121" s="55"/>
    </row>
    <row r="122" spans="1:19">
      <c r="A122" s="318"/>
      <c r="B122" s="319"/>
      <c r="C122" s="317"/>
      <c r="D122" s="315"/>
      <c r="E122" s="315"/>
      <c r="F122" s="315"/>
      <c r="G122" s="315"/>
      <c r="H122" s="315"/>
      <c r="I122" s="315"/>
      <c r="J122" s="315"/>
      <c r="K122" s="315"/>
      <c r="L122" s="34" t="s">
        <v>25</v>
      </c>
      <c r="M122" s="34" t="s">
        <v>23</v>
      </c>
      <c r="N122" s="90"/>
      <c r="O122" s="55"/>
      <c r="P122" s="90"/>
      <c r="Q122" s="55"/>
      <c r="R122" s="55"/>
      <c r="S122" s="55"/>
    </row>
    <row r="123" spans="1:19">
      <c r="A123" s="318"/>
      <c r="B123" s="319"/>
      <c r="C123" s="317"/>
      <c r="D123" s="315"/>
      <c r="E123" s="315"/>
      <c r="F123" s="315"/>
      <c r="G123" s="315"/>
      <c r="H123" s="315"/>
      <c r="I123" s="315"/>
      <c r="J123" s="315"/>
      <c r="K123" s="315"/>
      <c r="L123" s="34" t="s">
        <v>26</v>
      </c>
      <c r="M123" s="34" t="s">
        <v>22</v>
      </c>
      <c r="N123" s="90"/>
      <c r="O123" s="55"/>
      <c r="P123" s="90"/>
      <c r="Q123" s="55"/>
      <c r="R123" s="55"/>
      <c r="S123" s="55"/>
    </row>
    <row r="124" spans="1:19">
      <c r="A124" s="318"/>
      <c r="B124" s="319"/>
      <c r="C124" s="317"/>
      <c r="D124" s="315"/>
      <c r="E124" s="315"/>
      <c r="F124" s="315"/>
      <c r="G124" s="315"/>
      <c r="H124" s="315"/>
      <c r="I124" s="315"/>
      <c r="J124" s="315"/>
      <c r="K124" s="315"/>
      <c r="L124" s="34" t="s">
        <v>26</v>
      </c>
      <c r="M124" s="34" t="s">
        <v>23</v>
      </c>
      <c r="N124" s="90"/>
      <c r="O124" s="55"/>
      <c r="P124" s="90"/>
      <c r="Q124" s="55"/>
      <c r="R124" s="55"/>
      <c r="S124" s="55"/>
    </row>
    <row r="125" spans="1:19">
      <c r="A125" s="318"/>
      <c r="B125" s="319"/>
      <c r="C125" s="317"/>
      <c r="D125" s="315"/>
      <c r="E125" s="315"/>
      <c r="F125" s="315"/>
      <c r="G125" s="315"/>
      <c r="H125" s="315"/>
      <c r="I125" s="315"/>
      <c r="J125" s="315"/>
      <c r="K125" s="315"/>
      <c r="L125" s="34" t="s">
        <v>26</v>
      </c>
      <c r="M125" s="34" t="s">
        <v>25</v>
      </c>
      <c r="N125" s="90"/>
      <c r="O125" s="55"/>
      <c r="P125" s="90"/>
      <c r="Q125" s="55"/>
      <c r="R125" s="55"/>
      <c r="S125" s="55"/>
    </row>
    <row r="126" spans="1:19">
      <c r="A126" s="318"/>
      <c r="B126" s="319"/>
      <c r="C126" s="317"/>
      <c r="D126" s="315"/>
      <c r="E126" s="315"/>
      <c r="F126" s="315"/>
      <c r="G126" s="315"/>
      <c r="H126" s="315"/>
      <c r="I126" s="315"/>
      <c r="J126" s="315"/>
      <c r="K126" s="315"/>
      <c r="L126" s="34" t="s">
        <v>27</v>
      </c>
      <c r="M126" s="34" t="s">
        <v>22</v>
      </c>
      <c r="N126" s="90"/>
      <c r="O126" s="55"/>
      <c r="P126" s="90"/>
      <c r="Q126" s="55"/>
      <c r="R126" s="55"/>
      <c r="S126" s="55"/>
    </row>
    <row r="127" spans="1:19">
      <c r="A127" s="318"/>
      <c r="B127" s="319"/>
      <c r="C127" s="317"/>
      <c r="D127" s="315"/>
      <c r="E127" s="315"/>
      <c r="F127" s="315"/>
      <c r="G127" s="315"/>
      <c r="H127" s="315"/>
      <c r="I127" s="315"/>
      <c r="J127" s="315"/>
      <c r="K127" s="315"/>
      <c r="L127" s="34" t="s">
        <v>27</v>
      </c>
      <c r="M127" s="34" t="s">
        <v>27</v>
      </c>
      <c r="N127" s="90"/>
      <c r="O127" s="55"/>
      <c r="P127" s="90"/>
      <c r="Q127" s="55"/>
      <c r="R127" s="55"/>
      <c r="S127" s="55"/>
    </row>
    <row r="128" spans="1:19">
      <c r="A128" s="318"/>
      <c r="B128" s="319"/>
      <c r="C128" s="317"/>
      <c r="D128" s="315"/>
      <c r="E128" s="315"/>
      <c r="F128" s="315"/>
      <c r="G128" s="315"/>
      <c r="H128" s="315"/>
      <c r="I128" s="315"/>
      <c r="J128" s="315"/>
      <c r="K128" s="315"/>
      <c r="L128" s="34" t="s">
        <v>33</v>
      </c>
      <c r="M128" s="34" t="s">
        <v>21</v>
      </c>
      <c r="N128" s="90"/>
      <c r="O128" s="55"/>
      <c r="P128" s="90"/>
      <c r="Q128" s="55"/>
      <c r="R128" s="55"/>
      <c r="S128" s="55"/>
    </row>
    <row r="129" spans="1:19" ht="45">
      <c r="A129" s="54" t="s">
        <v>68</v>
      </c>
      <c r="B129" s="45">
        <v>2013</v>
      </c>
      <c r="C129" s="50"/>
      <c r="D129" s="51"/>
      <c r="E129" s="51"/>
      <c r="F129" s="51"/>
      <c r="G129" s="51"/>
      <c r="H129" s="51"/>
      <c r="I129" s="51"/>
      <c r="J129" s="51"/>
      <c r="K129" s="51"/>
      <c r="L129" s="51"/>
      <c r="M129" s="51"/>
      <c r="N129" s="198">
        <f t="shared" ref="N129:S129" si="150">N130</f>
        <v>4730</v>
      </c>
      <c r="O129" s="135">
        <f t="shared" si="150"/>
        <v>4702.8999999999996</v>
      </c>
      <c r="P129" s="135">
        <f t="shared" si="150"/>
        <v>6810.1</v>
      </c>
      <c r="Q129" s="135">
        <f t="shared" si="150"/>
        <v>7593.6</v>
      </c>
      <c r="R129" s="135">
        <f t="shared" si="150"/>
        <v>3640.8</v>
      </c>
      <c r="S129" s="135">
        <f t="shared" si="150"/>
        <v>3640.8</v>
      </c>
    </row>
    <row r="130" spans="1:19">
      <c r="A130" s="132"/>
      <c r="B130" s="131"/>
      <c r="C130" s="50"/>
      <c r="D130" s="51"/>
      <c r="E130" s="51"/>
      <c r="F130" s="51"/>
      <c r="G130" s="51"/>
      <c r="H130" s="51"/>
      <c r="I130" s="51"/>
      <c r="J130" s="51"/>
      <c r="K130" s="51"/>
      <c r="L130" s="133" t="s">
        <v>23</v>
      </c>
      <c r="M130" s="133" t="s">
        <v>32</v>
      </c>
      <c r="N130" s="198">
        <v>4730</v>
      </c>
      <c r="O130" s="134">
        <v>4702.8999999999996</v>
      </c>
      <c r="P130" s="135">
        <v>6810.1</v>
      </c>
      <c r="Q130" s="134">
        <v>7593.6</v>
      </c>
      <c r="R130" s="134">
        <v>3640.8</v>
      </c>
      <c r="S130" s="203">
        <v>3640.8</v>
      </c>
    </row>
    <row r="131" spans="1:19" ht="56.25">
      <c r="A131" s="54" t="s">
        <v>451</v>
      </c>
      <c r="B131" s="45">
        <v>2014</v>
      </c>
      <c r="C131" s="50"/>
      <c r="D131" s="51"/>
      <c r="E131" s="51"/>
      <c r="F131" s="51"/>
      <c r="G131" s="51"/>
      <c r="H131" s="51"/>
      <c r="I131" s="51"/>
      <c r="J131" s="51"/>
      <c r="K131" s="51"/>
      <c r="L131" s="51"/>
      <c r="M131" s="51"/>
      <c r="N131" s="198">
        <v>0</v>
      </c>
      <c r="O131" s="48">
        <v>0</v>
      </c>
      <c r="P131" s="91">
        <v>0</v>
      </c>
      <c r="Q131" s="48">
        <v>0</v>
      </c>
      <c r="R131" s="48">
        <v>0</v>
      </c>
      <c r="S131" s="48">
        <v>0</v>
      </c>
    </row>
    <row r="132" spans="1:19" ht="67.5">
      <c r="A132" s="54" t="s">
        <v>70</v>
      </c>
      <c r="B132" s="45">
        <v>2015</v>
      </c>
      <c r="C132" s="50"/>
      <c r="D132" s="51"/>
      <c r="E132" s="51"/>
      <c r="F132" s="51"/>
      <c r="G132" s="51"/>
      <c r="H132" s="51"/>
      <c r="I132" s="51"/>
      <c r="J132" s="51"/>
      <c r="K132" s="51"/>
      <c r="L132" s="51"/>
      <c r="M132" s="51"/>
      <c r="N132" s="198">
        <v>0</v>
      </c>
      <c r="O132" s="48">
        <v>0</v>
      </c>
      <c r="P132" s="91">
        <v>0</v>
      </c>
      <c r="Q132" s="48">
        <v>0</v>
      </c>
      <c r="R132" s="48">
        <v>0</v>
      </c>
      <c r="S132" s="48">
        <v>0</v>
      </c>
    </row>
    <row r="133" spans="1:19" ht="33.75">
      <c r="A133" s="54" t="s">
        <v>71</v>
      </c>
      <c r="B133" s="45">
        <v>2016</v>
      </c>
      <c r="C133" s="50"/>
      <c r="D133" s="51"/>
      <c r="E133" s="51"/>
      <c r="F133" s="51"/>
      <c r="G133" s="51"/>
      <c r="H133" s="51"/>
      <c r="I133" s="51"/>
      <c r="J133" s="51"/>
      <c r="K133" s="51"/>
      <c r="L133" s="34" t="s">
        <v>23</v>
      </c>
      <c r="M133" s="34" t="s">
        <v>31</v>
      </c>
      <c r="N133" s="90"/>
      <c r="O133" s="55"/>
      <c r="P133" s="90"/>
      <c r="Q133" s="55"/>
      <c r="R133" s="55"/>
      <c r="S133" s="55"/>
    </row>
    <row r="134" spans="1:19" ht="12.75" customHeight="1">
      <c r="A134" s="276" t="s">
        <v>80</v>
      </c>
      <c r="B134" s="311">
        <v>2017</v>
      </c>
      <c r="C134" s="317"/>
      <c r="D134" s="315"/>
      <c r="E134" s="315"/>
      <c r="F134" s="315"/>
      <c r="G134" s="315"/>
      <c r="H134" s="315"/>
      <c r="I134" s="315"/>
      <c r="J134" s="315"/>
      <c r="K134" s="315"/>
      <c r="L134" s="34"/>
      <c r="M134" s="34"/>
      <c r="N134" s="55">
        <f t="shared" ref="N134" si="151">N135+N136</f>
        <v>0</v>
      </c>
      <c r="O134" s="55">
        <f t="shared" ref="O134:S134" si="152">O135+O136</f>
        <v>0</v>
      </c>
      <c r="P134" s="55">
        <f t="shared" si="152"/>
        <v>0</v>
      </c>
      <c r="Q134" s="55">
        <f t="shared" si="152"/>
        <v>0</v>
      </c>
      <c r="R134" s="55">
        <f t="shared" si="152"/>
        <v>0</v>
      </c>
      <c r="S134" s="55">
        <f t="shared" si="152"/>
        <v>0</v>
      </c>
    </row>
    <row r="135" spans="1:19" ht="42.75" customHeight="1">
      <c r="A135" s="276"/>
      <c r="B135" s="311"/>
      <c r="C135" s="317"/>
      <c r="D135" s="315"/>
      <c r="E135" s="315"/>
      <c r="F135" s="315"/>
      <c r="G135" s="315"/>
      <c r="H135" s="315"/>
      <c r="I135" s="315"/>
      <c r="J135" s="315"/>
      <c r="K135" s="315"/>
      <c r="L135" s="34" t="s">
        <v>26</v>
      </c>
      <c r="M135" s="34" t="s">
        <v>23</v>
      </c>
      <c r="N135" s="90"/>
      <c r="O135" s="55"/>
      <c r="P135" s="90"/>
      <c r="Q135" s="55"/>
      <c r="R135" s="55"/>
      <c r="S135" s="55"/>
    </row>
    <row r="136" spans="1:19" ht="42.75" customHeight="1">
      <c r="A136" s="276"/>
      <c r="B136" s="311"/>
      <c r="C136" s="317"/>
      <c r="D136" s="315"/>
      <c r="E136" s="315"/>
      <c r="F136" s="315"/>
      <c r="G136" s="315"/>
      <c r="H136" s="315"/>
      <c r="I136" s="315"/>
      <c r="J136" s="315"/>
      <c r="K136" s="315"/>
      <c r="L136" s="34" t="s">
        <v>26</v>
      </c>
      <c r="M136" s="34" t="s">
        <v>25</v>
      </c>
      <c r="N136" s="90"/>
      <c r="O136" s="55"/>
      <c r="P136" s="90"/>
      <c r="Q136" s="55"/>
      <c r="R136" s="55"/>
      <c r="S136" s="55"/>
    </row>
    <row r="137" spans="1:19" ht="225.75" customHeight="1">
      <c r="A137" s="320" t="s">
        <v>81</v>
      </c>
      <c r="B137" s="311">
        <v>2018</v>
      </c>
      <c r="C137" s="317"/>
      <c r="D137" s="315"/>
      <c r="E137" s="315"/>
      <c r="F137" s="315"/>
      <c r="G137" s="315"/>
      <c r="H137" s="315"/>
      <c r="I137" s="315"/>
      <c r="J137" s="315"/>
      <c r="K137" s="315"/>
      <c r="L137" s="51"/>
      <c r="M137" s="51"/>
      <c r="N137" s="90">
        <f t="shared" ref="N137" si="153">SUM(N138:N142)</f>
        <v>4384570.3</v>
      </c>
      <c r="O137" s="55">
        <f t="shared" ref="O137:S137" si="154">SUM(O138:O142)</f>
        <v>4362669.8999999994</v>
      </c>
      <c r="P137" s="90">
        <f t="shared" si="154"/>
        <v>5218645.8</v>
      </c>
      <c r="Q137" s="55">
        <f t="shared" si="154"/>
        <v>5553457.5</v>
      </c>
      <c r="R137" s="55">
        <f t="shared" si="154"/>
        <v>5052732</v>
      </c>
      <c r="S137" s="55">
        <f t="shared" si="154"/>
        <v>4450902.2</v>
      </c>
    </row>
    <row r="138" spans="1:19" ht="15" customHeight="1">
      <c r="A138" s="320"/>
      <c r="B138" s="311"/>
      <c r="C138" s="317"/>
      <c r="D138" s="315"/>
      <c r="E138" s="315"/>
      <c r="F138" s="315"/>
      <c r="G138" s="315"/>
      <c r="H138" s="315"/>
      <c r="I138" s="315"/>
      <c r="J138" s="315"/>
      <c r="K138" s="315"/>
      <c r="L138" s="34" t="s">
        <v>27</v>
      </c>
      <c r="M138" s="34" t="s">
        <v>21</v>
      </c>
      <c r="N138" s="90">
        <v>1116029.3999999999</v>
      </c>
      <c r="O138" s="55">
        <v>1113150.8999999999</v>
      </c>
      <c r="P138" s="90">
        <v>1193547.5</v>
      </c>
      <c r="Q138" s="55">
        <v>1166132.8999999999</v>
      </c>
      <c r="R138" s="55">
        <v>1260366.2</v>
      </c>
      <c r="S138" s="55">
        <v>1298703</v>
      </c>
    </row>
    <row r="139" spans="1:19" ht="15.75" customHeight="1">
      <c r="A139" s="320"/>
      <c r="B139" s="311"/>
      <c r="C139" s="317"/>
      <c r="D139" s="315"/>
      <c r="E139" s="315"/>
      <c r="F139" s="315"/>
      <c r="G139" s="315"/>
      <c r="H139" s="315"/>
      <c r="I139" s="315"/>
      <c r="J139" s="315"/>
      <c r="K139" s="315"/>
      <c r="L139" s="34" t="s">
        <v>27</v>
      </c>
      <c r="M139" s="34" t="s">
        <v>22</v>
      </c>
      <c r="N139" s="90">
        <v>1838526.6</v>
      </c>
      <c r="O139" s="55">
        <v>1824683.7</v>
      </c>
      <c r="P139" s="90">
        <v>2565541.4</v>
      </c>
      <c r="Q139" s="55">
        <v>2501294.2000000002</v>
      </c>
      <c r="R139" s="55">
        <v>1890615.1</v>
      </c>
      <c r="S139" s="55">
        <v>1305017.8999999999</v>
      </c>
    </row>
    <row r="140" spans="1:19" ht="15" customHeight="1">
      <c r="A140" s="320"/>
      <c r="B140" s="311"/>
      <c r="C140" s="317"/>
      <c r="D140" s="315"/>
      <c r="E140" s="315"/>
      <c r="F140" s="315"/>
      <c r="G140" s="315"/>
      <c r="H140" s="315"/>
      <c r="I140" s="315"/>
      <c r="J140" s="315"/>
      <c r="K140" s="315"/>
      <c r="L140" s="34" t="s">
        <v>27</v>
      </c>
      <c r="M140" s="34" t="s">
        <v>23</v>
      </c>
      <c r="N140" s="90">
        <v>792258.7</v>
      </c>
      <c r="O140" s="55">
        <v>791882.8</v>
      </c>
      <c r="P140" s="90">
        <v>938939.8</v>
      </c>
      <c r="Q140" s="55">
        <v>1013563.9</v>
      </c>
      <c r="R140" s="55">
        <v>1112576.8999999999</v>
      </c>
      <c r="S140" s="55">
        <v>1174248.3</v>
      </c>
    </row>
    <row r="141" spans="1:19" ht="15" customHeight="1">
      <c r="A141" s="320"/>
      <c r="B141" s="311"/>
      <c r="C141" s="317"/>
      <c r="D141" s="315"/>
      <c r="E141" s="315"/>
      <c r="F141" s="315"/>
      <c r="G141" s="315"/>
      <c r="H141" s="315"/>
      <c r="I141" s="315"/>
      <c r="J141" s="315"/>
      <c r="K141" s="315"/>
      <c r="L141" s="34" t="s">
        <v>27</v>
      </c>
      <c r="M141" s="34" t="s">
        <v>27</v>
      </c>
      <c r="N141" s="90">
        <v>3066.3</v>
      </c>
      <c r="O141" s="90">
        <v>3066.3</v>
      </c>
      <c r="P141" s="90">
        <v>3856.8</v>
      </c>
      <c r="Q141" s="55">
        <v>4741.3999999999996</v>
      </c>
      <c r="R141" s="55">
        <v>4741.3999999999996</v>
      </c>
      <c r="S141" s="55">
        <v>4741.3999999999996</v>
      </c>
    </row>
    <row r="142" spans="1:19" ht="15" customHeight="1">
      <c r="A142" s="320"/>
      <c r="B142" s="311"/>
      <c r="C142" s="317"/>
      <c r="D142" s="315"/>
      <c r="E142" s="315"/>
      <c r="F142" s="315"/>
      <c r="G142" s="315"/>
      <c r="H142" s="315"/>
      <c r="I142" s="315"/>
      <c r="J142" s="315"/>
      <c r="K142" s="315"/>
      <c r="L142" s="34" t="s">
        <v>27</v>
      </c>
      <c r="M142" s="34" t="s">
        <v>30</v>
      </c>
      <c r="N142" s="90">
        <v>634689.30000000005</v>
      </c>
      <c r="O142" s="55">
        <v>629886.19999999995</v>
      </c>
      <c r="P142" s="90">
        <v>516760.3</v>
      </c>
      <c r="Q142" s="55">
        <v>867725.1</v>
      </c>
      <c r="R142" s="55">
        <v>784432.4</v>
      </c>
      <c r="S142" s="55">
        <v>668191.6</v>
      </c>
    </row>
    <row r="143" spans="1:19" ht="157.5">
      <c r="A143" s="54" t="s">
        <v>85</v>
      </c>
      <c r="B143" s="45">
        <v>2019</v>
      </c>
      <c r="C143" s="50"/>
      <c r="D143" s="51"/>
      <c r="E143" s="51"/>
      <c r="F143" s="51"/>
      <c r="G143" s="51"/>
      <c r="H143" s="51"/>
      <c r="I143" s="51"/>
      <c r="J143" s="51"/>
      <c r="K143" s="51"/>
      <c r="L143" s="51"/>
      <c r="M143" s="51"/>
      <c r="N143" s="198">
        <v>0</v>
      </c>
      <c r="O143" s="48">
        <v>0</v>
      </c>
      <c r="P143" s="91">
        <v>0</v>
      </c>
      <c r="Q143" s="48">
        <v>0</v>
      </c>
      <c r="R143" s="48">
        <v>0</v>
      </c>
      <c r="S143" s="48">
        <v>0</v>
      </c>
    </row>
    <row r="144" spans="1:19" ht="56.25">
      <c r="A144" s="54" t="s">
        <v>86</v>
      </c>
      <c r="B144" s="45">
        <v>2020</v>
      </c>
      <c r="C144" s="50"/>
      <c r="D144" s="51"/>
      <c r="E144" s="51"/>
      <c r="F144" s="51"/>
      <c r="G144" s="51"/>
      <c r="H144" s="51"/>
      <c r="I144" s="51"/>
      <c r="J144" s="51"/>
      <c r="K144" s="51"/>
      <c r="L144" s="34" t="s">
        <v>21</v>
      </c>
      <c r="M144" s="34" t="s">
        <v>29</v>
      </c>
      <c r="N144" s="198"/>
      <c r="O144" s="48"/>
      <c r="P144" s="91"/>
      <c r="Q144" s="48"/>
      <c r="R144" s="48"/>
      <c r="S144" s="48"/>
    </row>
    <row r="145" spans="1:19" ht="45">
      <c r="A145" s="54" t="s">
        <v>93</v>
      </c>
      <c r="B145" s="45">
        <v>2021</v>
      </c>
      <c r="C145" s="50"/>
      <c r="D145" s="51"/>
      <c r="E145" s="51"/>
      <c r="F145" s="51"/>
      <c r="G145" s="51"/>
      <c r="H145" s="51"/>
      <c r="I145" s="51"/>
      <c r="J145" s="51"/>
      <c r="K145" s="51"/>
      <c r="L145" s="34" t="s">
        <v>33</v>
      </c>
      <c r="M145" s="34" t="s">
        <v>21</v>
      </c>
      <c r="N145" s="90">
        <v>198732.5</v>
      </c>
      <c r="O145" s="90">
        <v>198691.8</v>
      </c>
      <c r="P145" s="90">
        <v>244000.2</v>
      </c>
      <c r="Q145" s="55">
        <v>262343.8</v>
      </c>
      <c r="R145" s="55">
        <v>281445.5</v>
      </c>
      <c r="S145" s="55">
        <v>299344.90000000002</v>
      </c>
    </row>
    <row r="146" spans="1:19" ht="45">
      <c r="A146" s="54" t="s">
        <v>101</v>
      </c>
      <c r="B146" s="45">
        <v>2022</v>
      </c>
      <c r="C146" s="50"/>
      <c r="D146" s="51"/>
      <c r="E146" s="51"/>
      <c r="F146" s="51"/>
      <c r="G146" s="51"/>
      <c r="H146" s="51"/>
      <c r="I146" s="51"/>
      <c r="J146" s="51"/>
      <c r="K146" s="51"/>
      <c r="L146" s="34" t="s">
        <v>33</v>
      </c>
      <c r="M146" s="34" t="s">
        <v>21</v>
      </c>
      <c r="N146" s="92">
        <v>507915.8</v>
      </c>
      <c r="O146" s="92">
        <v>507915.7</v>
      </c>
      <c r="P146" s="92">
        <v>605027.80000000005</v>
      </c>
      <c r="Q146" s="89">
        <v>654490.6</v>
      </c>
      <c r="R146" s="89">
        <v>674637.1</v>
      </c>
      <c r="S146" s="89">
        <v>712724.2</v>
      </c>
    </row>
    <row r="147" spans="1:19" ht="61.5" customHeight="1">
      <c r="A147" s="54" t="s">
        <v>103</v>
      </c>
      <c r="B147" s="45">
        <v>2023</v>
      </c>
      <c r="C147" s="50"/>
      <c r="D147" s="51"/>
      <c r="E147" s="51"/>
      <c r="F147" s="51"/>
      <c r="G147" s="51"/>
      <c r="H147" s="51"/>
      <c r="I147" s="51"/>
      <c r="J147" s="51"/>
      <c r="K147" s="51"/>
      <c r="L147" s="51"/>
      <c r="M147" s="51"/>
      <c r="N147" s="198">
        <v>0</v>
      </c>
      <c r="O147" s="48">
        <v>0</v>
      </c>
      <c r="P147" s="91">
        <v>0</v>
      </c>
      <c r="Q147" s="48">
        <v>0</v>
      </c>
      <c r="R147" s="48">
        <v>0</v>
      </c>
      <c r="S147" s="48">
        <v>0</v>
      </c>
    </row>
    <row r="148" spans="1:19" ht="92.25" customHeight="1">
      <c r="A148" s="54" t="s">
        <v>104</v>
      </c>
      <c r="B148" s="45">
        <v>2024</v>
      </c>
      <c r="C148" s="50"/>
      <c r="D148" s="51"/>
      <c r="E148" s="51"/>
      <c r="F148" s="51"/>
      <c r="G148" s="51"/>
      <c r="H148" s="51"/>
      <c r="I148" s="51"/>
      <c r="J148" s="51"/>
      <c r="K148" s="51"/>
      <c r="L148" s="51"/>
      <c r="M148" s="51"/>
      <c r="N148" s="198">
        <v>0</v>
      </c>
      <c r="O148" s="48">
        <v>0</v>
      </c>
      <c r="P148" s="91">
        <v>0</v>
      </c>
      <c r="Q148" s="48">
        <v>0</v>
      </c>
      <c r="R148" s="48">
        <v>0</v>
      </c>
      <c r="S148" s="48">
        <v>0</v>
      </c>
    </row>
    <row r="149" spans="1:19" ht="78.75" customHeight="1">
      <c r="A149" s="318" t="s">
        <v>105</v>
      </c>
      <c r="B149" s="311">
        <v>2025</v>
      </c>
      <c r="C149" s="317"/>
      <c r="D149" s="315"/>
      <c r="E149" s="315"/>
      <c r="F149" s="315"/>
      <c r="G149" s="315"/>
      <c r="H149" s="315"/>
      <c r="I149" s="315"/>
      <c r="J149" s="315"/>
      <c r="K149" s="315"/>
      <c r="L149" s="51"/>
      <c r="M149" s="51"/>
      <c r="N149" s="90">
        <f>N150+N151+N152</f>
        <v>651367</v>
      </c>
      <c r="O149" s="55">
        <f>O151+O152</f>
        <v>651365.9</v>
      </c>
      <c r="P149" s="90">
        <f>P150+P151+P152</f>
        <v>721121.3</v>
      </c>
      <c r="Q149" s="90">
        <f>Q150+Q151+Q152</f>
        <v>834544.79999999993</v>
      </c>
      <c r="R149" s="90">
        <f>R150+R151+R152</f>
        <v>785875.8</v>
      </c>
      <c r="S149" s="90">
        <f>S150+S151+S152</f>
        <v>808705.9</v>
      </c>
    </row>
    <row r="150" spans="1:19" ht="12.75" customHeight="1">
      <c r="A150" s="318"/>
      <c r="B150" s="311"/>
      <c r="C150" s="317"/>
      <c r="D150" s="315"/>
      <c r="E150" s="315"/>
      <c r="F150" s="315"/>
      <c r="G150" s="315"/>
      <c r="H150" s="315"/>
      <c r="I150" s="315"/>
      <c r="J150" s="315"/>
      <c r="K150" s="315"/>
      <c r="L150" s="34" t="s">
        <v>28</v>
      </c>
      <c r="M150" s="34" t="s">
        <v>21</v>
      </c>
      <c r="N150" s="90"/>
      <c r="O150" s="55"/>
      <c r="P150" s="90">
        <v>11581.1</v>
      </c>
      <c r="Q150" s="55">
        <f>15304.5-205.5</f>
        <v>15099</v>
      </c>
      <c r="R150" s="55">
        <f>15913-213.8</f>
        <v>15699.2</v>
      </c>
      <c r="S150" s="55">
        <f>16545.4-222.3</f>
        <v>16323.100000000002</v>
      </c>
    </row>
    <row r="151" spans="1:19">
      <c r="A151" s="318"/>
      <c r="B151" s="311"/>
      <c r="C151" s="317"/>
      <c r="D151" s="315"/>
      <c r="E151" s="315"/>
      <c r="F151" s="315"/>
      <c r="G151" s="315"/>
      <c r="H151" s="315"/>
      <c r="I151" s="315"/>
      <c r="J151" s="315"/>
      <c r="K151" s="315"/>
      <c r="L151" s="34" t="s">
        <v>28</v>
      </c>
      <c r="M151" s="34" t="s">
        <v>22</v>
      </c>
      <c r="N151" s="90">
        <v>194290.1</v>
      </c>
      <c r="O151" s="55">
        <v>194289.9</v>
      </c>
      <c r="P151" s="90">
        <v>185945.7</v>
      </c>
      <c r="Q151" s="55">
        <v>186315.1</v>
      </c>
      <c r="R151" s="55">
        <v>192162.6</v>
      </c>
      <c r="S151" s="55">
        <v>196230.8</v>
      </c>
    </row>
    <row r="152" spans="1:19">
      <c r="A152" s="318"/>
      <c r="B152" s="311"/>
      <c r="C152" s="317"/>
      <c r="D152" s="315"/>
      <c r="E152" s="315"/>
      <c r="F152" s="315"/>
      <c r="G152" s="315"/>
      <c r="H152" s="315"/>
      <c r="I152" s="315"/>
      <c r="J152" s="315"/>
      <c r="K152" s="315"/>
      <c r="L152" s="34" t="s">
        <v>28</v>
      </c>
      <c r="M152" s="34" t="s">
        <v>23</v>
      </c>
      <c r="N152" s="90">
        <f>457076.8+0.1</f>
        <v>457076.89999999997</v>
      </c>
      <c r="O152" s="55">
        <v>457076</v>
      </c>
      <c r="P152" s="90">
        <v>523594.5</v>
      </c>
      <c r="Q152" s="55">
        <v>633130.69999999995</v>
      </c>
      <c r="R152" s="55">
        <v>578014</v>
      </c>
      <c r="S152" s="55">
        <v>596152</v>
      </c>
    </row>
    <row r="153" spans="1:19" ht="56.25" customHeight="1">
      <c r="A153" s="276" t="s">
        <v>106</v>
      </c>
      <c r="B153" s="330">
        <v>2026</v>
      </c>
      <c r="C153" s="50"/>
      <c r="D153" s="51"/>
      <c r="E153" s="315"/>
      <c r="F153" s="315"/>
      <c r="G153" s="315"/>
      <c r="H153" s="315"/>
      <c r="I153" s="315"/>
      <c r="J153" s="315"/>
      <c r="K153" s="315"/>
      <c r="L153" s="315"/>
      <c r="M153" s="315"/>
      <c r="N153" s="340">
        <v>0</v>
      </c>
      <c r="O153" s="310">
        <v>0</v>
      </c>
      <c r="P153" s="340">
        <v>0</v>
      </c>
      <c r="Q153" s="310">
        <v>0</v>
      </c>
      <c r="R153" s="310">
        <v>0</v>
      </c>
      <c r="S153" s="310">
        <v>0</v>
      </c>
    </row>
    <row r="154" spans="1:19">
      <c r="A154" s="276"/>
      <c r="B154" s="330"/>
      <c r="C154" s="50"/>
      <c r="D154" s="51"/>
      <c r="E154" s="315"/>
      <c r="F154" s="315"/>
      <c r="G154" s="315"/>
      <c r="H154" s="315"/>
      <c r="I154" s="315"/>
      <c r="J154" s="315"/>
      <c r="K154" s="315"/>
      <c r="L154" s="315"/>
      <c r="M154" s="315"/>
      <c r="N154" s="340"/>
      <c r="O154" s="310"/>
      <c r="P154" s="340"/>
      <c r="Q154" s="310"/>
      <c r="R154" s="310"/>
      <c r="S154" s="310"/>
    </row>
    <row r="155" spans="1:19" ht="22.5">
      <c r="A155" s="54" t="s">
        <v>109</v>
      </c>
      <c r="B155" s="59">
        <v>2027</v>
      </c>
      <c r="C155" s="50"/>
      <c r="D155" s="51"/>
      <c r="E155" s="51"/>
      <c r="F155" s="51"/>
      <c r="G155" s="51"/>
      <c r="H155" s="51"/>
      <c r="I155" s="51"/>
      <c r="J155" s="51"/>
      <c r="K155" s="51"/>
      <c r="L155" s="34" t="s">
        <v>21</v>
      </c>
      <c r="M155" s="34" t="s">
        <v>29</v>
      </c>
      <c r="N155" s="90">
        <v>29860.7</v>
      </c>
      <c r="O155" s="55">
        <v>29339.5</v>
      </c>
      <c r="P155" s="90">
        <v>37476.9</v>
      </c>
      <c r="Q155" s="90">
        <v>42895.5</v>
      </c>
      <c r="R155" s="55">
        <v>44250.8</v>
      </c>
      <c r="S155" s="55">
        <v>46020.9</v>
      </c>
    </row>
    <row r="156" spans="1:19" ht="29.25" customHeight="1">
      <c r="A156" s="318" t="s">
        <v>117</v>
      </c>
      <c r="B156" s="311">
        <v>2028</v>
      </c>
      <c r="C156" s="317"/>
      <c r="D156" s="315"/>
      <c r="E156" s="315"/>
      <c r="F156" s="315"/>
      <c r="G156" s="315"/>
      <c r="H156" s="315"/>
      <c r="I156" s="315"/>
      <c r="J156" s="315"/>
      <c r="K156" s="315"/>
      <c r="L156" s="51"/>
      <c r="M156" s="51"/>
      <c r="N156" s="93">
        <f t="shared" ref="N156" si="155">N157+N158+N159</f>
        <v>0</v>
      </c>
      <c r="O156" s="69">
        <f t="shared" ref="O156:S156" si="156">O157+O158+O159</f>
        <v>0</v>
      </c>
      <c r="P156" s="93">
        <f t="shared" si="156"/>
        <v>0</v>
      </c>
      <c r="Q156" s="69">
        <f t="shared" si="156"/>
        <v>0</v>
      </c>
      <c r="R156" s="69">
        <f t="shared" si="156"/>
        <v>0</v>
      </c>
      <c r="S156" s="69">
        <f t="shared" si="156"/>
        <v>0</v>
      </c>
    </row>
    <row r="157" spans="1:19">
      <c r="A157" s="318"/>
      <c r="B157" s="311"/>
      <c r="C157" s="317"/>
      <c r="D157" s="315"/>
      <c r="E157" s="315"/>
      <c r="F157" s="315"/>
      <c r="G157" s="315"/>
      <c r="H157" s="315"/>
      <c r="I157" s="315"/>
      <c r="J157" s="315"/>
      <c r="K157" s="315"/>
      <c r="L157" s="34" t="s">
        <v>21</v>
      </c>
      <c r="M157" s="34" t="s">
        <v>29</v>
      </c>
      <c r="N157" s="90"/>
      <c r="O157" s="55"/>
      <c r="P157" s="90"/>
      <c r="Q157" s="90"/>
      <c r="R157" s="55"/>
      <c r="S157" s="55"/>
    </row>
    <row r="158" spans="1:19">
      <c r="A158" s="318"/>
      <c r="B158" s="311"/>
      <c r="C158" s="317"/>
      <c r="D158" s="315"/>
      <c r="E158" s="315"/>
      <c r="F158" s="315"/>
      <c r="G158" s="315"/>
      <c r="H158" s="315"/>
      <c r="I158" s="315"/>
      <c r="J158" s="315"/>
      <c r="K158" s="315"/>
      <c r="L158" s="34" t="s">
        <v>25</v>
      </c>
      <c r="M158" s="34" t="s">
        <v>23</v>
      </c>
      <c r="N158" s="90"/>
      <c r="O158" s="55"/>
      <c r="P158" s="90"/>
      <c r="Q158" s="55"/>
      <c r="R158" s="55"/>
      <c r="S158" s="55"/>
    </row>
    <row r="159" spans="1:19">
      <c r="A159" s="318"/>
      <c r="B159" s="311"/>
      <c r="C159" s="317"/>
      <c r="D159" s="315"/>
      <c r="E159" s="315"/>
      <c r="F159" s="315"/>
      <c r="G159" s="315"/>
      <c r="H159" s="315"/>
      <c r="I159" s="315"/>
      <c r="J159" s="315"/>
      <c r="K159" s="315"/>
      <c r="L159" s="34" t="s">
        <v>31</v>
      </c>
      <c r="M159" s="34" t="s">
        <v>23</v>
      </c>
      <c r="N159" s="90"/>
      <c r="O159" s="55"/>
      <c r="P159" s="90"/>
      <c r="Q159" s="55"/>
      <c r="R159" s="55"/>
      <c r="S159" s="55"/>
    </row>
    <row r="160" spans="1:19" ht="67.5">
      <c r="A160" s="54" t="s">
        <v>121</v>
      </c>
      <c r="B160" s="45">
        <v>2029</v>
      </c>
      <c r="C160" s="50"/>
      <c r="D160" s="51"/>
      <c r="E160" s="51"/>
      <c r="F160" s="51"/>
      <c r="G160" s="51"/>
      <c r="H160" s="51"/>
      <c r="I160" s="51"/>
      <c r="J160" s="51"/>
      <c r="K160" s="51"/>
      <c r="L160" s="51"/>
      <c r="M160" s="51"/>
      <c r="N160" s="198">
        <v>0</v>
      </c>
      <c r="O160" s="48">
        <v>0</v>
      </c>
      <c r="P160" s="91">
        <v>0</v>
      </c>
      <c r="Q160" s="48">
        <v>0</v>
      </c>
      <c r="R160" s="48">
        <v>0</v>
      </c>
      <c r="S160" s="48">
        <v>0</v>
      </c>
    </row>
    <row r="161" spans="1:19" ht="215.25" customHeight="1">
      <c r="A161" s="276" t="s">
        <v>122</v>
      </c>
      <c r="B161" s="311">
        <v>2030</v>
      </c>
      <c r="C161" s="317"/>
      <c r="D161" s="315"/>
      <c r="E161" s="315"/>
      <c r="F161" s="315"/>
      <c r="G161" s="315"/>
      <c r="H161" s="315"/>
      <c r="I161" s="315"/>
      <c r="J161" s="315"/>
      <c r="K161" s="315"/>
      <c r="L161" s="51"/>
      <c r="M161" s="51"/>
      <c r="N161" s="198">
        <f t="shared" ref="N161" si="157">SUM(N162:N164)</f>
        <v>86558.3</v>
      </c>
      <c r="O161" s="91">
        <f t="shared" ref="O161:S161" si="158">SUM(O162:O164)</f>
        <v>85700.4</v>
      </c>
      <c r="P161" s="91">
        <f t="shared" si="158"/>
        <v>98469.5</v>
      </c>
      <c r="Q161" s="91">
        <f t="shared" si="158"/>
        <v>113794</v>
      </c>
      <c r="R161" s="91">
        <f t="shared" si="158"/>
        <v>115552.2</v>
      </c>
      <c r="S161" s="91">
        <f t="shared" si="158"/>
        <v>121460</v>
      </c>
    </row>
    <row r="162" spans="1:19">
      <c r="A162" s="276"/>
      <c r="B162" s="311"/>
      <c r="C162" s="317"/>
      <c r="D162" s="315"/>
      <c r="E162" s="315"/>
      <c r="F162" s="315"/>
      <c r="G162" s="315"/>
      <c r="H162" s="315"/>
      <c r="I162" s="315"/>
      <c r="J162" s="315"/>
      <c r="K162" s="315"/>
      <c r="L162" s="34" t="s">
        <v>24</v>
      </c>
      <c r="M162" s="34" t="s">
        <v>25</v>
      </c>
      <c r="N162" s="90"/>
      <c r="O162" s="55"/>
      <c r="P162" s="90"/>
      <c r="Q162" s="90"/>
      <c r="R162" s="55"/>
      <c r="S162" s="55"/>
    </row>
    <row r="163" spans="1:19" ht="12" customHeight="1">
      <c r="A163" s="276"/>
      <c r="B163" s="311"/>
      <c r="C163" s="317"/>
      <c r="D163" s="315"/>
      <c r="E163" s="315"/>
      <c r="F163" s="315"/>
      <c r="G163" s="315"/>
      <c r="H163" s="315"/>
      <c r="I163" s="315"/>
      <c r="J163" s="315"/>
      <c r="K163" s="315"/>
      <c r="L163" s="34" t="s">
        <v>25</v>
      </c>
      <c r="M163" s="34" t="s">
        <v>23</v>
      </c>
      <c r="N163" s="90"/>
      <c r="O163" s="55"/>
      <c r="P163" s="90"/>
      <c r="Q163" s="55"/>
      <c r="R163" s="55"/>
      <c r="S163" s="55"/>
    </row>
    <row r="164" spans="1:19" ht="12" customHeight="1">
      <c r="A164" s="276"/>
      <c r="B164" s="311"/>
      <c r="C164" s="317"/>
      <c r="D164" s="315"/>
      <c r="E164" s="315"/>
      <c r="F164" s="315"/>
      <c r="G164" s="315"/>
      <c r="H164" s="315"/>
      <c r="I164" s="315"/>
      <c r="J164" s="315"/>
      <c r="K164" s="315"/>
      <c r="L164" s="34" t="s">
        <v>25</v>
      </c>
      <c r="M164" s="34" t="s">
        <v>25</v>
      </c>
      <c r="N164" s="90">
        <v>86558.3</v>
      </c>
      <c r="O164" s="48">
        <v>85700.4</v>
      </c>
      <c r="P164" s="90">
        <v>98469.5</v>
      </c>
      <c r="Q164" s="55">
        <v>113794</v>
      </c>
      <c r="R164" s="55">
        <v>115552.2</v>
      </c>
      <c r="S164" s="55">
        <v>121460</v>
      </c>
    </row>
    <row r="165" spans="1:19" ht="409.5" customHeight="1">
      <c r="A165" s="276" t="s">
        <v>123</v>
      </c>
      <c r="B165" s="311">
        <v>2031</v>
      </c>
      <c r="C165" s="317"/>
      <c r="D165" s="315"/>
      <c r="E165" s="315"/>
      <c r="F165" s="315"/>
      <c r="G165" s="315"/>
      <c r="H165" s="315"/>
      <c r="I165" s="315"/>
      <c r="J165" s="315"/>
      <c r="K165" s="315"/>
      <c r="L165" s="156" t="s">
        <v>24</v>
      </c>
      <c r="M165" s="156" t="s">
        <v>25</v>
      </c>
      <c r="N165" s="340"/>
      <c r="O165" s="310"/>
      <c r="P165" s="340"/>
      <c r="Q165" s="310"/>
      <c r="R165" s="310"/>
      <c r="S165" s="310"/>
    </row>
    <row r="166" spans="1:19" ht="240.75" customHeight="1" outlineLevel="2">
      <c r="A166" s="276"/>
      <c r="B166" s="311"/>
      <c r="C166" s="317"/>
      <c r="D166" s="315"/>
      <c r="E166" s="315"/>
      <c r="F166" s="315"/>
      <c r="G166" s="315"/>
      <c r="H166" s="315"/>
      <c r="I166" s="315"/>
      <c r="J166" s="315"/>
      <c r="K166" s="315"/>
      <c r="L166" s="156" t="s">
        <v>24</v>
      </c>
      <c r="M166" s="156" t="s">
        <v>25</v>
      </c>
      <c r="N166" s="340"/>
      <c r="O166" s="310"/>
      <c r="P166" s="340"/>
      <c r="Q166" s="310"/>
      <c r="R166" s="310"/>
      <c r="S166" s="310"/>
    </row>
    <row r="167" spans="1:19" ht="18.75" customHeight="1" outlineLevel="2">
      <c r="A167" s="157"/>
      <c r="B167" s="154"/>
      <c r="C167" s="150"/>
      <c r="D167" s="149"/>
      <c r="E167" s="149"/>
      <c r="F167" s="149"/>
      <c r="G167" s="149"/>
      <c r="H167" s="149"/>
      <c r="I167" s="149"/>
      <c r="J167" s="149"/>
      <c r="K167" s="149"/>
      <c r="L167" s="156" t="s">
        <v>24</v>
      </c>
      <c r="M167" s="156" t="s">
        <v>34</v>
      </c>
      <c r="N167" s="198"/>
      <c r="O167" s="153"/>
      <c r="P167" s="155"/>
      <c r="Q167" s="153"/>
      <c r="R167" s="153"/>
      <c r="S167" s="153"/>
    </row>
    <row r="168" spans="1:19" ht="98.25" customHeight="1">
      <c r="A168" s="70" t="s">
        <v>129</v>
      </c>
      <c r="B168" s="66">
        <v>2032</v>
      </c>
      <c r="C168" s="65"/>
      <c r="D168" s="47"/>
      <c r="E168" s="47"/>
      <c r="F168" s="47"/>
      <c r="G168" s="47"/>
      <c r="H168" s="47"/>
      <c r="I168" s="47"/>
      <c r="J168" s="47"/>
      <c r="K168" s="47"/>
      <c r="L168" s="34" t="s">
        <v>21</v>
      </c>
      <c r="M168" s="34" t="s">
        <v>29</v>
      </c>
      <c r="N168" s="90"/>
      <c r="O168" s="55"/>
      <c r="P168" s="90"/>
      <c r="Q168" s="90">
        <v>104</v>
      </c>
      <c r="R168" s="90">
        <v>104</v>
      </c>
      <c r="S168" s="55">
        <v>108.2</v>
      </c>
    </row>
    <row r="169" spans="1:19" ht="138.75" customHeight="1">
      <c r="A169" s="54" t="s">
        <v>136</v>
      </c>
      <c r="B169" s="45">
        <v>2033</v>
      </c>
      <c r="C169" s="50"/>
      <c r="D169" s="51"/>
      <c r="E169" s="51"/>
      <c r="F169" s="51"/>
      <c r="G169" s="51"/>
      <c r="H169" s="51"/>
      <c r="I169" s="51"/>
      <c r="J169" s="51"/>
      <c r="K169" s="51"/>
      <c r="L169" s="51"/>
      <c r="M169" s="51"/>
      <c r="N169" s="198">
        <v>0</v>
      </c>
      <c r="O169" s="48">
        <v>0</v>
      </c>
      <c r="P169" s="91">
        <v>0</v>
      </c>
      <c r="Q169" s="48">
        <v>0</v>
      </c>
      <c r="R169" s="48">
        <v>0</v>
      </c>
      <c r="S169" s="48">
        <v>0</v>
      </c>
    </row>
    <row r="170" spans="1:19" ht="123.75">
      <c r="A170" s="54" t="s">
        <v>137</v>
      </c>
      <c r="B170" s="45">
        <v>2034</v>
      </c>
      <c r="C170" s="50"/>
      <c r="D170" s="51"/>
      <c r="E170" s="51"/>
      <c r="F170" s="51"/>
      <c r="G170" s="51"/>
      <c r="H170" s="51"/>
      <c r="I170" s="51"/>
      <c r="J170" s="51"/>
      <c r="K170" s="51"/>
      <c r="L170" s="34"/>
      <c r="M170" s="34"/>
      <c r="N170" s="90">
        <f t="shared" ref="N170" si="159">N171+N172</f>
        <v>0</v>
      </c>
      <c r="O170" s="90">
        <f t="shared" ref="O170:S170" si="160">O171+O172</f>
        <v>0</v>
      </c>
      <c r="P170" s="90">
        <f t="shared" si="160"/>
        <v>0</v>
      </c>
      <c r="Q170" s="90">
        <f t="shared" si="160"/>
        <v>0</v>
      </c>
      <c r="R170" s="90">
        <f t="shared" si="160"/>
        <v>0</v>
      </c>
      <c r="S170" s="90">
        <f t="shared" si="160"/>
        <v>0</v>
      </c>
    </row>
    <row r="171" spans="1:19">
      <c r="A171" s="68"/>
      <c r="B171" s="66"/>
      <c r="C171" s="72"/>
      <c r="D171" s="73"/>
      <c r="E171" s="73"/>
      <c r="F171" s="73"/>
      <c r="G171" s="73"/>
      <c r="H171" s="73"/>
      <c r="I171" s="73"/>
      <c r="J171" s="73"/>
      <c r="K171" s="73"/>
      <c r="L171" s="34" t="s">
        <v>23</v>
      </c>
      <c r="M171" s="34" t="s">
        <v>30</v>
      </c>
      <c r="N171" s="90"/>
      <c r="O171" s="55"/>
      <c r="P171" s="90"/>
      <c r="Q171" s="55"/>
      <c r="R171" s="55"/>
      <c r="S171" s="55"/>
    </row>
    <row r="172" spans="1:19">
      <c r="A172" s="68"/>
      <c r="B172" s="66"/>
      <c r="C172" s="72"/>
      <c r="D172" s="73"/>
      <c r="E172" s="73"/>
      <c r="F172" s="73"/>
      <c r="G172" s="73"/>
      <c r="H172" s="73"/>
      <c r="I172" s="73"/>
      <c r="J172" s="73"/>
      <c r="K172" s="73"/>
      <c r="L172" s="34" t="s">
        <v>23</v>
      </c>
      <c r="M172" s="34" t="s">
        <v>31</v>
      </c>
      <c r="N172" s="90"/>
      <c r="O172" s="55"/>
      <c r="P172" s="90"/>
      <c r="Q172" s="55"/>
      <c r="R172" s="55"/>
      <c r="S172" s="55"/>
    </row>
    <row r="173" spans="1:19" ht="67.5" customHeight="1">
      <c r="A173" s="276" t="s">
        <v>143</v>
      </c>
      <c r="B173" s="311">
        <v>2035</v>
      </c>
      <c r="C173" s="317"/>
      <c r="D173" s="315"/>
      <c r="E173" s="315"/>
      <c r="F173" s="315"/>
      <c r="G173" s="315"/>
      <c r="H173" s="315"/>
      <c r="I173" s="315"/>
      <c r="J173" s="315"/>
      <c r="K173" s="315"/>
      <c r="L173" s="34"/>
      <c r="M173" s="34"/>
      <c r="N173" s="90">
        <f t="shared" ref="N173" si="161">N174+N175</f>
        <v>159704.70000000001</v>
      </c>
      <c r="O173" s="90">
        <f t="shared" ref="O173:S173" si="162">O174+O175</f>
        <v>157282</v>
      </c>
      <c r="P173" s="90">
        <f t="shared" si="162"/>
        <v>163467.20000000001</v>
      </c>
      <c r="Q173" s="90">
        <f t="shared" si="162"/>
        <v>184940.79999999999</v>
      </c>
      <c r="R173" s="90">
        <f t="shared" si="162"/>
        <v>202390.3</v>
      </c>
      <c r="S173" s="90">
        <f t="shared" si="162"/>
        <v>214485.9</v>
      </c>
    </row>
    <row r="174" spans="1:19">
      <c r="A174" s="276"/>
      <c r="B174" s="311"/>
      <c r="C174" s="317"/>
      <c r="D174" s="315"/>
      <c r="E174" s="315"/>
      <c r="F174" s="315"/>
      <c r="G174" s="315"/>
      <c r="H174" s="315"/>
      <c r="I174" s="315"/>
      <c r="J174" s="315"/>
      <c r="K174" s="315"/>
      <c r="L174" s="34" t="s">
        <v>23</v>
      </c>
      <c r="M174" s="34" t="s">
        <v>30</v>
      </c>
      <c r="N174" s="90"/>
      <c r="O174" s="55"/>
      <c r="P174" s="90"/>
      <c r="Q174" s="55"/>
      <c r="R174" s="55"/>
      <c r="S174" s="55"/>
    </row>
    <row r="175" spans="1:19">
      <c r="A175" s="276"/>
      <c r="B175" s="311"/>
      <c r="C175" s="317"/>
      <c r="D175" s="315"/>
      <c r="E175" s="315"/>
      <c r="F175" s="315"/>
      <c r="G175" s="315"/>
      <c r="H175" s="315"/>
      <c r="I175" s="315"/>
      <c r="J175" s="315"/>
      <c r="K175" s="315"/>
      <c r="L175" s="34" t="s">
        <v>23</v>
      </c>
      <c r="M175" s="34" t="s">
        <v>31</v>
      </c>
      <c r="N175" s="90">
        <v>159704.70000000001</v>
      </c>
      <c r="O175" s="55">
        <v>157282</v>
      </c>
      <c r="P175" s="90">
        <v>163467.20000000001</v>
      </c>
      <c r="Q175" s="55">
        <v>184940.79999999999</v>
      </c>
      <c r="R175" s="55">
        <v>202390.3</v>
      </c>
      <c r="S175" s="55">
        <v>214485.9</v>
      </c>
    </row>
    <row r="176" spans="1:19" ht="91.5" customHeight="1">
      <c r="A176" s="49" t="s">
        <v>399</v>
      </c>
      <c r="B176" s="45">
        <v>2036</v>
      </c>
      <c r="C176" s="50"/>
      <c r="D176" s="51"/>
      <c r="E176" s="51"/>
      <c r="F176" s="51"/>
      <c r="G176" s="51"/>
      <c r="H176" s="51"/>
      <c r="I176" s="51"/>
      <c r="J176" s="51"/>
      <c r="K176" s="51"/>
      <c r="L176" s="51"/>
      <c r="M176" s="51"/>
      <c r="N176" s="198">
        <v>0</v>
      </c>
      <c r="O176" s="48">
        <v>0</v>
      </c>
      <c r="P176" s="91">
        <v>0</v>
      </c>
      <c r="Q176" s="48">
        <v>0</v>
      </c>
      <c r="R176" s="48">
        <v>0</v>
      </c>
      <c r="S176" s="48">
        <v>0</v>
      </c>
    </row>
    <row r="177" spans="1:19" ht="91.5" customHeight="1">
      <c r="A177" s="49"/>
      <c r="B177" s="179">
        <v>2037</v>
      </c>
      <c r="C177" s="50"/>
      <c r="D177" s="51"/>
      <c r="E177" s="51"/>
      <c r="F177" s="51"/>
      <c r="G177" s="51"/>
      <c r="H177" s="51"/>
      <c r="I177" s="51"/>
      <c r="J177" s="51"/>
      <c r="K177" s="51"/>
      <c r="L177" s="51"/>
      <c r="M177" s="51"/>
      <c r="N177" s="198"/>
      <c r="O177" s="178"/>
      <c r="P177" s="181"/>
      <c r="Q177" s="178"/>
      <c r="R177" s="178"/>
      <c r="S177" s="178"/>
    </row>
    <row r="178" spans="1:19" ht="33.75">
      <c r="A178" s="54" t="s">
        <v>452</v>
      </c>
      <c r="B178" s="45">
        <v>2038</v>
      </c>
      <c r="C178" s="50"/>
      <c r="D178" s="51"/>
      <c r="E178" s="51"/>
      <c r="F178" s="51"/>
      <c r="G178" s="51"/>
      <c r="H178" s="51"/>
      <c r="I178" s="51"/>
      <c r="J178" s="51"/>
      <c r="K178" s="51"/>
      <c r="L178" s="34"/>
      <c r="M178" s="34"/>
      <c r="N178" s="90">
        <f t="shared" ref="N178" si="163">N179+N180</f>
        <v>0</v>
      </c>
      <c r="O178" s="90">
        <f t="shared" ref="O178:S178" si="164">O179+O180</f>
        <v>0</v>
      </c>
      <c r="P178" s="90">
        <f t="shared" si="164"/>
        <v>0</v>
      </c>
      <c r="Q178" s="90">
        <f t="shared" si="164"/>
        <v>0</v>
      </c>
      <c r="R178" s="90">
        <f t="shared" si="164"/>
        <v>0</v>
      </c>
      <c r="S178" s="90">
        <f t="shared" si="164"/>
        <v>0</v>
      </c>
    </row>
    <row r="179" spans="1:19">
      <c r="A179" s="68"/>
      <c r="B179" s="66"/>
      <c r="C179" s="50"/>
      <c r="D179" s="51"/>
      <c r="E179" s="51"/>
      <c r="F179" s="51"/>
      <c r="G179" s="51"/>
      <c r="H179" s="51"/>
      <c r="I179" s="51"/>
      <c r="J179" s="51"/>
      <c r="K179" s="73"/>
      <c r="L179" s="34" t="s">
        <v>23</v>
      </c>
      <c r="M179" s="34" t="s">
        <v>30</v>
      </c>
      <c r="N179" s="90"/>
      <c r="O179" s="55"/>
      <c r="P179" s="90"/>
      <c r="Q179" s="55"/>
      <c r="R179" s="55"/>
      <c r="S179" s="55"/>
    </row>
    <row r="180" spans="1:19">
      <c r="A180" s="68"/>
      <c r="B180" s="66"/>
      <c r="C180" s="50"/>
      <c r="D180" s="51"/>
      <c r="E180" s="51"/>
      <c r="F180" s="51"/>
      <c r="G180" s="51"/>
      <c r="H180" s="51"/>
      <c r="I180" s="51"/>
      <c r="J180" s="51"/>
      <c r="K180" s="73"/>
      <c r="L180" s="34" t="s">
        <v>23</v>
      </c>
      <c r="M180" s="34" t="s">
        <v>31</v>
      </c>
      <c r="N180" s="90"/>
      <c r="O180" s="55"/>
      <c r="P180" s="90"/>
      <c r="Q180" s="55"/>
      <c r="R180" s="55"/>
      <c r="S180" s="55"/>
    </row>
    <row r="181" spans="1:19" ht="90" customHeight="1">
      <c r="A181" s="276" t="s">
        <v>161</v>
      </c>
      <c r="B181" s="311">
        <v>2039</v>
      </c>
      <c r="C181" s="317"/>
      <c r="D181" s="315"/>
      <c r="E181" s="315"/>
      <c r="F181" s="315"/>
      <c r="G181" s="315"/>
      <c r="H181" s="315"/>
      <c r="I181" s="315"/>
      <c r="J181" s="315"/>
      <c r="K181" s="315"/>
      <c r="L181" s="51"/>
      <c r="M181" s="51"/>
      <c r="N181" s="90">
        <f t="shared" ref="N181" si="165">SUM(N182:N187)</f>
        <v>15682.5</v>
      </c>
      <c r="O181" s="55">
        <f t="shared" ref="O181:S181" si="166">SUM(O182:O187)</f>
        <v>15532.2</v>
      </c>
      <c r="P181" s="90">
        <f t="shared" si="166"/>
        <v>14533</v>
      </c>
      <c r="Q181" s="55">
        <f t="shared" si="166"/>
        <v>20180</v>
      </c>
      <c r="R181" s="55">
        <f t="shared" si="166"/>
        <v>20180</v>
      </c>
      <c r="S181" s="55">
        <f t="shared" si="166"/>
        <v>20180</v>
      </c>
    </row>
    <row r="182" spans="1:19">
      <c r="A182" s="276"/>
      <c r="B182" s="311"/>
      <c r="C182" s="317"/>
      <c r="D182" s="315"/>
      <c r="E182" s="315"/>
      <c r="F182" s="315"/>
      <c r="G182" s="315"/>
      <c r="H182" s="315"/>
      <c r="I182" s="315"/>
      <c r="J182" s="315"/>
      <c r="K182" s="315"/>
      <c r="L182" s="34" t="s">
        <v>21</v>
      </c>
      <c r="M182" s="34" t="s">
        <v>29</v>
      </c>
      <c r="N182" s="90">
        <v>9317.5</v>
      </c>
      <c r="O182" s="55">
        <v>9227.2000000000007</v>
      </c>
      <c r="P182" s="90">
        <v>8561.7999999999993</v>
      </c>
      <c r="Q182" s="90">
        <v>9700</v>
      </c>
      <c r="R182" s="90">
        <v>9700</v>
      </c>
      <c r="S182" s="90">
        <v>9700</v>
      </c>
    </row>
    <row r="183" spans="1:19">
      <c r="A183" s="276"/>
      <c r="B183" s="311"/>
      <c r="C183" s="317"/>
      <c r="D183" s="315"/>
      <c r="E183" s="315"/>
      <c r="F183" s="315"/>
      <c r="G183" s="315"/>
      <c r="H183" s="315"/>
      <c r="I183" s="315"/>
      <c r="J183" s="315"/>
      <c r="K183" s="315"/>
      <c r="L183" s="34" t="s">
        <v>24</v>
      </c>
      <c r="M183" s="34" t="s">
        <v>34</v>
      </c>
      <c r="N183" s="90">
        <v>2565</v>
      </c>
      <c r="O183" s="90">
        <v>2505.5</v>
      </c>
      <c r="P183" s="90">
        <v>2509.5</v>
      </c>
      <c r="Q183" s="90">
        <v>5980</v>
      </c>
      <c r="R183" s="90">
        <v>5980</v>
      </c>
      <c r="S183" s="90">
        <v>5980</v>
      </c>
    </row>
    <row r="184" spans="1:19">
      <c r="A184" s="276"/>
      <c r="B184" s="311"/>
      <c r="C184" s="317"/>
      <c r="D184" s="315"/>
      <c r="E184" s="315"/>
      <c r="F184" s="315"/>
      <c r="G184" s="315"/>
      <c r="H184" s="315"/>
      <c r="I184" s="315"/>
      <c r="J184" s="315"/>
      <c r="K184" s="315"/>
      <c r="L184" s="34" t="s">
        <v>27</v>
      </c>
      <c r="M184" s="34" t="s">
        <v>27</v>
      </c>
      <c r="N184" s="90">
        <v>1800</v>
      </c>
      <c r="O184" s="90">
        <v>1800</v>
      </c>
      <c r="P184" s="90">
        <v>1461.7</v>
      </c>
      <c r="Q184" s="90">
        <v>1500</v>
      </c>
      <c r="R184" s="90">
        <v>1500</v>
      </c>
      <c r="S184" s="90">
        <v>1500</v>
      </c>
    </row>
    <row r="185" spans="1:19">
      <c r="A185" s="276"/>
      <c r="B185" s="311"/>
      <c r="C185" s="317"/>
      <c r="D185" s="315"/>
      <c r="E185" s="315"/>
      <c r="F185" s="315"/>
      <c r="G185" s="315"/>
      <c r="H185" s="315"/>
      <c r="I185" s="315"/>
      <c r="J185" s="315"/>
      <c r="K185" s="315"/>
      <c r="L185" s="34" t="s">
        <v>33</v>
      </c>
      <c r="M185" s="34" t="s">
        <v>21</v>
      </c>
      <c r="N185" s="90"/>
      <c r="O185" s="90"/>
      <c r="P185" s="90"/>
      <c r="Q185" s="90"/>
      <c r="R185" s="90"/>
      <c r="S185" s="90"/>
    </row>
    <row r="186" spans="1:19">
      <c r="A186" s="276"/>
      <c r="B186" s="311"/>
      <c r="C186" s="317"/>
      <c r="D186" s="315"/>
      <c r="E186" s="315"/>
      <c r="F186" s="315"/>
      <c r="G186" s="315"/>
      <c r="H186" s="315"/>
      <c r="I186" s="315"/>
      <c r="J186" s="315"/>
      <c r="K186" s="315"/>
      <c r="L186" s="34" t="s">
        <v>33</v>
      </c>
      <c r="M186" s="34" t="s">
        <v>24</v>
      </c>
      <c r="N186" s="90"/>
      <c r="O186" s="55"/>
      <c r="P186" s="90"/>
      <c r="Q186" s="55"/>
      <c r="R186" s="55"/>
      <c r="S186" s="55"/>
    </row>
    <row r="187" spans="1:19">
      <c r="A187" s="276"/>
      <c r="B187" s="311"/>
      <c r="C187" s="317"/>
      <c r="D187" s="315"/>
      <c r="E187" s="315"/>
      <c r="F187" s="315"/>
      <c r="G187" s="315"/>
      <c r="H187" s="315"/>
      <c r="I187" s="315"/>
      <c r="J187" s="315"/>
      <c r="K187" s="315"/>
      <c r="L187" s="34" t="s">
        <v>28</v>
      </c>
      <c r="M187" s="34" t="s">
        <v>22</v>
      </c>
      <c r="N187" s="90">
        <v>2000</v>
      </c>
      <c r="O187" s="90">
        <v>1999.5</v>
      </c>
      <c r="P187" s="90">
        <v>2000</v>
      </c>
      <c r="Q187" s="90">
        <v>3000</v>
      </c>
      <c r="R187" s="90">
        <v>3000</v>
      </c>
      <c r="S187" s="90">
        <v>3000</v>
      </c>
    </row>
    <row r="188" spans="1:19" ht="39" customHeight="1">
      <c r="A188" s="276" t="s">
        <v>169</v>
      </c>
      <c r="B188" s="311">
        <v>2040</v>
      </c>
      <c r="C188" s="317"/>
      <c r="D188" s="315"/>
      <c r="E188" s="315"/>
      <c r="F188" s="315"/>
      <c r="G188" s="315"/>
      <c r="H188" s="315"/>
      <c r="I188" s="315"/>
      <c r="J188" s="315"/>
      <c r="K188" s="315"/>
      <c r="L188" s="51"/>
      <c r="M188" s="51"/>
      <c r="N188" s="90">
        <f t="shared" ref="N188" si="167">SUM(N189:N192)</f>
        <v>113009.20000000001</v>
      </c>
      <c r="O188" s="55">
        <f t="shared" ref="O188:S188" si="168">SUM(O189:O192)</f>
        <v>112708</v>
      </c>
      <c r="P188" s="90">
        <f t="shared" si="168"/>
        <v>182011.6</v>
      </c>
      <c r="Q188" s="55">
        <f t="shared" si="168"/>
        <v>133057.4</v>
      </c>
      <c r="R188" s="55">
        <f t="shared" si="168"/>
        <v>136105.20000000001</v>
      </c>
      <c r="S188" s="55">
        <f t="shared" si="168"/>
        <v>140416.80000000002</v>
      </c>
    </row>
    <row r="189" spans="1:19">
      <c r="A189" s="276"/>
      <c r="B189" s="311"/>
      <c r="C189" s="317"/>
      <c r="D189" s="315"/>
      <c r="E189" s="315"/>
      <c r="F189" s="315"/>
      <c r="G189" s="315"/>
      <c r="H189" s="315"/>
      <c r="I189" s="315"/>
      <c r="J189" s="315"/>
      <c r="K189" s="315"/>
      <c r="L189" s="34" t="s">
        <v>21</v>
      </c>
      <c r="M189" s="34" t="s">
        <v>29</v>
      </c>
      <c r="N189" s="90">
        <v>48</v>
      </c>
      <c r="O189" s="55">
        <v>48</v>
      </c>
      <c r="P189" s="90">
        <v>50</v>
      </c>
      <c r="Q189" s="90">
        <v>50</v>
      </c>
      <c r="R189" s="90">
        <v>50</v>
      </c>
      <c r="S189" s="90">
        <v>50</v>
      </c>
    </row>
    <row r="190" spans="1:19">
      <c r="A190" s="276"/>
      <c r="B190" s="311"/>
      <c r="C190" s="317"/>
      <c r="D190" s="315"/>
      <c r="E190" s="315"/>
      <c r="F190" s="315"/>
      <c r="G190" s="315"/>
      <c r="H190" s="315"/>
      <c r="I190" s="315"/>
      <c r="J190" s="315"/>
      <c r="K190" s="315"/>
      <c r="L190" s="34" t="s">
        <v>27</v>
      </c>
      <c r="M190" s="34" t="s">
        <v>27</v>
      </c>
      <c r="N190" s="90">
        <v>112908.1</v>
      </c>
      <c r="O190" s="55">
        <v>112606.9</v>
      </c>
      <c r="P190" s="90">
        <v>181861.6</v>
      </c>
      <c r="Q190" s="55">
        <v>132857.4</v>
      </c>
      <c r="R190" s="55">
        <v>135899.20000000001</v>
      </c>
      <c r="S190" s="55">
        <v>140204.6</v>
      </c>
    </row>
    <row r="191" spans="1:19">
      <c r="A191" s="276"/>
      <c r="B191" s="311"/>
      <c r="C191" s="317"/>
      <c r="D191" s="315"/>
      <c r="E191" s="315"/>
      <c r="F191" s="315"/>
      <c r="G191" s="315"/>
      <c r="H191" s="315"/>
      <c r="I191" s="315"/>
      <c r="J191" s="315"/>
      <c r="K191" s="315"/>
      <c r="L191" s="34" t="s">
        <v>27</v>
      </c>
      <c r="M191" s="34" t="s">
        <v>30</v>
      </c>
      <c r="N191" s="90"/>
      <c r="O191" s="55"/>
      <c r="P191" s="90"/>
      <c r="Q191" s="90"/>
      <c r="R191" s="90"/>
      <c r="S191" s="90"/>
    </row>
    <row r="192" spans="1:19">
      <c r="A192" s="276"/>
      <c r="B192" s="311"/>
      <c r="C192" s="317"/>
      <c r="D192" s="315"/>
      <c r="E192" s="315"/>
      <c r="F192" s="315"/>
      <c r="G192" s="315"/>
      <c r="H192" s="315"/>
      <c r="I192" s="315"/>
      <c r="J192" s="315"/>
      <c r="K192" s="315"/>
      <c r="L192" s="34" t="s">
        <v>33</v>
      </c>
      <c r="M192" s="34" t="s">
        <v>21</v>
      </c>
      <c r="N192" s="90">
        <v>53.1</v>
      </c>
      <c r="O192" s="90">
        <v>53.1</v>
      </c>
      <c r="P192" s="90">
        <v>100</v>
      </c>
      <c r="Q192" s="90">
        <v>150</v>
      </c>
      <c r="R192" s="90">
        <v>156</v>
      </c>
      <c r="S192" s="90">
        <v>162.19999999999999</v>
      </c>
    </row>
    <row r="193" spans="1:19" ht="117" customHeight="1">
      <c r="A193" s="54" t="s">
        <v>176</v>
      </c>
      <c r="B193" s="45">
        <v>2041</v>
      </c>
      <c r="C193" s="50"/>
      <c r="D193" s="51"/>
      <c r="E193" s="51"/>
      <c r="F193" s="51"/>
      <c r="G193" s="51"/>
      <c r="H193" s="51"/>
      <c r="I193" s="51"/>
      <c r="J193" s="51"/>
      <c r="K193" s="51"/>
      <c r="L193" s="51"/>
      <c r="M193" s="51"/>
      <c r="N193" s="198">
        <v>0</v>
      </c>
      <c r="O193" s="48">
        <v>0</v>
      </c>
      <c r="P193" s="91">
        <v>0</v>
      </c>
      <c r="Q193" s="48">
        <v>0</v>
      </c>
      <c r="R193" s="48">
        <v>0</v>
      </c>
      <c r="S193" s="48">
        <v>0</v>
      </c>
    </row>
    <row r="194" spans="1:19" ht="45.75" customHeight="1">
      <c r="A194" s="54" t="s">
        <v>177</v>
      </c>
      <c r="B194" s="45">
        <v>2042</v>
      </c>
      <c r="C194" s="50"/>
      <c r="D194" s="51"/>
      <c r="E194" s="51"/>
      <c r="F194" s="51"/>
      <c r="G194" s="51"/>
      <c r="H194" s="51"/>
      <c r="I194" s="51"/>
      <c r="J194" s="51"/>
      <c r="K194" s="51"/>
      <c r="L194" s="51"/>
      <c r="M194" s="51"/>
      <c r="N194" s="198">
        <v>0</v>
      </c>
      <c r="O194" s="48">
        <v>0</v>
      </c>
      <c r="P194" s="91">
        <v>0</v>
      </c>
      <c r="Q194" s="48">
        <v>0</v>
      </c>
      <c r="R194" s="48">
        <v>0</v>
      </c>
      <c r="S194" s="48">
        <v>0</v>
      </c>
    </row>
    <row r="195" spans="1:19" ht="22.5">
      <c r="A195" s="54" t="s">
        <v>453</v>
      </c>
      <c r="B195" s="45">
        <v>2043</v>
      </c>
      <c r="C195" s="50"/>
      <c r="D195" s="51"/>
      <c r="E195" s="51"/>
      <c r="F195" s="51"/>
      <c r="G195" s="51"/>
      <c r="H195" s="51"/>
      <c r="I195" s="51"/>
      <c r="J195" s="51"/>
      <c r="K195" s="51"/>
      <c r="L195" s="51"/>
      <c r="M195" s="51"/>
      <c r="N195" s="198">
        <v>0</v>
      </c>
      <c r="O195" s="48">
        <v>0</v>
      </c>
      <c r="P195" s="91">
        <v>0</v>
      </c>
      <c r="Q195" s="48">
        <v>0</v>
      </c>
      <c r="R195" s="48">
        <v>0</v>
      </c>
      <c r="S195" s="48">
        <v>0</v>
      </c>
    </row>
    <row r="196" spans="1:19" ht="78.75">
      <c r="A196" s="54" t="s">
        <v>179</v>
      </c>
      <c r="B196" s="45">
        <v>2044</v>
      </c>
      <c r="C196" s="50"/>
      <c r="D196" s="51"/>
      <c r="E196" s="51"/>
      <c r="F196" s="51"/>
      <c r="G196" s="51"/>
      <c r="H196" s="51"/>
      <c r="I196" s="51"/>
      <c r="J196" s="51"/>
      <c r="K196" s="51"/>
      <c r="L196" s="51"/>
      <c r="M196" s="51"/>
      <c r="N196" s="198">
        <v>0</v>
      </c>
      <c r="O196" s="48">
        <v>0</v>
      </c>
      <c r="P196" s="91">
        <v>0</v>
      </c>
      <c r="Q196" s="48">
        <v>0</v>
      </c>
      <c r="R196" s="48">
        <v>0</v>
      </c>
      <c r="S196" s="48">
        <v>0</v>
      </c>
    </row>
    <row r="197" spans="1:19" ht="24.75" customHeight="1">
      <c r="A197" s="54" t="s">
        <v>180</v>
      </c>
      <c r="B197" s="45">
        <v>2045</v>
      </c>
      <c r="C197" s="50"/>
      <c r="D197" s="51"/>
      <c r="E197" s="51"/>
      <c r="F197" s="51"/>
      <c r="G197" s="51"/>
      <c r="H197" s="51"/>
      <c r="I197" s="51"/>
      <c r="J197" s="51"/>
      <c r="K197" s="51"/>
      <c r="L197" s="34"/>
      <c r="M197" s="34"/>
      <c r="N197" s="198">
        <v>0</v>
      </c>
      <c r="O197" s="91">
        <v>0</v>
      </c>
      <c r="P197" s="91">
        <v>0</v>
      </c>
      <c r="Q197" s="48">
        <v>0</v>
      </c>
      <c r="R197" s="48">
        <v>0</v>
      </c>
      <c r="S197" s="48">
        <v>0</v>
      </c>
    </row>
    <row r="198" spans="1:19" ht="60" customHeight="1">
      <c r="A198" s="54" t="s">
        <v>181</v>
      </c>
      <c r="B198" s="45">
        <v>2046</v>
      </c>
      <c r="C198" s="50"/>
      <c r="D198" s="51"/>
      <c r="E198" s="51"/>
      <c r="F198" s="51"/>
      <c r="G198" s="51"/>
      <c r="H198" s="51"/>
      <c r="I198" s="51"/>
      <c r="J198" s="51"/>
      <c r="K198" s="51"/>
      <c r="L198" s="51"/>
      <c r="M198" s="51"/>
      <c r="N198" s="198">
        <v>0</v>
      </c>
      <c r="O198" s="48">
        <v>0</v>
      </c>
      <c r="P198" s="91">
        <v>0</v>
      </c>
      <c r="Q198" s="48">
        <v>0</v>
      </c>
      <c r="R198" s="48">
        <v>0</v>
      </c>
      <c r="S198" s="48">
        <v>0</v>
      </c>
    </row>
    <row r="199" spans="1:19" ht="56.25">
      <c r="A199" s="54" t="s">
        <v>409</v>
      </c>
      <c r="B199" s="74">
        <v>2100</v>
      </c>
      <c r="C199" s="46" t="s">
        <v>20</v>
      </c>
      <c r="D199" s="46" t="s">
        <v>20</v>
      </c>
      <c r="E199" s="46" t="s">
        <v>20</v>
      </c>
      <c r="F199" s="46" t="s">
        <v>20</v>
      </c>
      <c r="G199" s="46" t="s">
        <v>20</v>
      </c>
      <c r="H199" s="46" t="s">
        <v>20</v>
      </c>
      <c r="I199" s="46" t="s">
        <v>20</v>
      </c>
      <c r="J199" s="46" t="s">
        <v>20</v>
      </c>
      <c r="K199" s="46" t="s">
        <v>20</v>
      </c>
      <c r="L199" s="51"/>
      <c r="M199" s="51"/>
      <c r="N199" s="198">
        <f t="shared" ref="N199" si="169">N200+N204+N205+N212+N213+N214+N215+N216+N217+N218+N219+N220+N221+N231+N243</f>
        <v>2505221.9</v>
      </c>
      <c r="O199" s="91">
        <f t="shared" ref="O199:S199" si="170">O200+O204+O205+O212+O213+O214+O215+O216+O217+O218+O219+O220+O221+O231+O243</f>
        <v>2458119.3000000007</v>
      </c>
      <c r="P199" s="91">
        <f t="shared" si="170"/>
        <v>2962717.2</v>
      </c>
      <c r="Q199" s="91">
        <f t="shared" si="170"/>
        <v>3176850.2</v>
      </c>
      <c r="R199" s="91">
        <f t="shared" si="170"/>
        <v>3301271.6</v>
      </c>
      <c r="S199" s="91">
        <f t="shared" si="170"/>
        <v>3409741.4000000004</v>
      </c>
    </row>
    <row r="200" spans="1:19" ht="45" customHeight="1">
      <c r="A200" s="276" t="s">
        <v>183</v>
      </c>
      <c r="B200" s="311">
        <v>2101</v>
      </c>
      <c r="C200" s="317"/>
      <c r="D200" s="315"/>
      <c r="E200" s="315"/>
      <c r="F200" s="315"/>
      <c r="G200" s="315"/>
      <c r="H200" s="315"/>
      <c r="I200" s="315"/>
      <c r="J200" s="315"/>
      <c r="K200" s="315"/>
      <c r="L200" s="51"/>
      <c r="M200" s="51"/>
      <c r="N200" s="198">
        <f t="shared" ref="N200" si="171">SUM(N201:N203)</f>
        <v>188514.2</v>
      </c>
      <c r="O200" s="91">
        <f t="shared" ref="O200:S200" si="172">SUM(O201:O203)</f>
        <v>185893.9</v>
      </c>
      <c r="P200" s="91">
        <f t="shared" si="172"/>
        <v>196097.1</v>
      </c>
      <c r="Q200" s="91">
        <f t="shared" si="172"/>
        <v>211376.8</v>
      </c>
      <c r="R200" s="91">
        <f t="shared" si="172"/>
        <v>218603.59999999998</v>
      </c>
      <c r="S200" s="91">
        <f t="shared" si="172"/>
        <v>222614.3</v>
      </c>
    </row>
    <row r="201" spans="1:19">
      <c r="A201" s="276"/>
      <c r="B201" s="311"/>
      <c r="C201" s="317"/>
      <c r="D201" s="315"/>
      <c r="E201" s="315"/>
      <c r="F201" s="315"/>
      <c r="G201" s="315"/>
      <c r="H201" s="315"/>
      <c r="I201" s="315"/>
      <c r="J201" s="315"/>
      <c r="K201" s="315"/>
      <c r="L201" s="34" t="s">
        <v>21</v>
      </c>
      <c r="M201" s="34" t="s">
        <v>22</v>
      </c>
      <c r="N201" s="198">
        <v>3971</v>
      </c>
      <c r="O201" s="48">
        <v>3854</v>
      </c>
      <c r="P201" s="91">
        <v>4191.3999999999996</v>
      </c>
      <c r="Q201" s="48"/>
      <c r="R201" s="48"/>
      <c r="S201" s="48"/>
    </row>
    <row r="202" spans="1:19">
      <c r="A202" s="276"/>
      <c r="B202" s="311"/>
      <c r="C202" s="317"/>
      <c r="D202" s="315"/>
      <c r="E202" s="315"/>
      <c r="F202" s="315"/>
      <c r="G202" s="315"/>
      <c r="H202" s="315"/>
      <c r="I202" s="315"/>
      <c r="J202" s="315"/>
      <c r="K202" s="315"/>
      <c r="L202" s="34" t="s">
        <v>21</v>
      </c>
      <c r="M202" s="34" t="s">
        <v>23</v>
      </c>
      <c r="N202" s="198">
        <v>181749.2</v>
      </c>
      <c r="O202" s="48">
        <v>179246</v>
      </c>
      <c r="P202" s="91">
        <v>189133.5</v>
      </c>
      <c r="Q202" s="48">
        <v>208400</v>
      </c>
      <c r="R202" s="48">
        <v>215626.8</v>
      </c>
      <c r="S202" s="48">
        <v>219637.5</v>
      </c>
    </row>
    <row r="203" spans="1:19">
      <c r="A203" s="276"/>
      <c r="B203" s="311"/>
      <c r="C203" s="317"/>
      <c r="D203" s="315"/>
      <c r="E203" s="315"/>
      <c r="F203" s="315"/>
      <c r="G203" s="315"/>
      <c r="H203" s="315"/>
      <c r="I203" s="315"/>
      <c r="J203" s="315"/>
      <c r="K203" s="315"/>
      <c r="L203" s="34" t="s">
        <v>21</v>
      </c>
      <c r="M203" s="34" t="s">
        <v>29</v>
      </c>
      <c r="N203" s="198">
        <v>2794</v>
      </c>
      <c r="O203" s="91">
        <v>2793.9</v>
      </c>
      <c r="P203" s="91">
        <v>2772.2</v>
      </c>
      <c r="Q203" s="91">
        <v>2976.8</v>
      </c>
      <c r="R203" s="210">
        <v>2976.8</v>
      </c>
      <c r="S203" s="210">
        <v>2976.8</v>
      </c>
    </row>
    <row r="204" spans="1:19" ht="33.75">
      <c r="A204" s="54" t="s">
        <v>190</v>
      </c>
      <c r="B204" s="45">
        <v>2102</v>
      </c>
      <c r="C204" s="50"/>
      <c r="D204" s="51"/>
      <c r="E204" s="51"/>
      <c r="F204" s="51"/>
      <c r="G204" s="51"/>
      <c r="H204" s="51"/>
      <c r="I204" s="51"/>
      <c r="J204" s="51"/>
      <c r="K204" s="51"/>
      <c r="L204" s="51"/>
      <c r="M204" s="51"/>
      <c r="N204" s="198">
        <v>0</v>
      </c>
      <c r="O204" s="48">
        <v>0</v>
      </c>
      <c r="P204" s="91">
        <v>0</v>
      </c>
      <c r="Q204" s="48">
        <v>0</v>
      </c>
      <c r="R204" s="48">
        <v>0</v>
      </c>
      <c r="S204" s="48">
        <v>0</v>
      </c>
    </row>
    <row r="205" spans="1:19" ht="101.25" customHeight="1">
      <c r="A205" s="276" t="s">
        <v>191</v>
      </c>
      <c r="B205" s="311">
        <v>2103</v>
      </c>
      <c r="C205" s="317"/>
      <c r="D205" s="315"/>
      <c r="E205" s="315"/>
      <c r="F205" s="315"/>
      <c r="G205" s="315"/>
      <c r="H205" s="315"/>
      <c r="I205" s="315"/>
      <c r="J205" s="315"/>
      <c r="K205" s="315"/>
      <c r="L205" s="51"/>
      <c r="M205" s="51"/>
      <c r="N205" s="90">
        <f t="shared" ref="N205" si="173">SUM(N206:N211)</f>
        <v>1087215.2</v>
      </c>
      <c r="O205" s="90">
        <f t="shared" ref="O205:S205" si="174">SUM(O206:O211)</f>
        <v>1063791.2000000002</v>
      </c>
      <c r="P205" s="90">
        <f t="shared" si="174"/>
        <v>1250056.8999999999</v>
      </c>
      <c r="Q205" s="90">
        <f t="shared" si="174"/>
        <v>1322443.1000000001</v>
      </c>
      <c r="R205" s="90">
        <f t="shared" si="174"/>
        <v>1368787.3000000003</v>
      </c>
      <c r="S205" s="90">
        <f t="shared" si="174"/>
        <v>1418495.3</v>
      </c>
    </row>
    <row r="206" spans="1:19">
      <c r="A206" s="276"/>
      <c r="B206" s="311"/>
      <c r="C206" s="317"/>
      <c r="D206" s="315"/>
      <c r="E206" s="315"/>
      <c r="F206" s="315"/>
      <c r="G206" s="315"/>
      <c r="H206" s="315"/>
      <c r="I206" s="315"/>
      <c r="J206" s="315"/>
      <c r="K206" s="315"/>
      <c r="L206" s="34" t="s">
        <v>21</v>
      </c>
      <c r="M206" s="34" t="s">
        <v>29</v>
      </c>
      <c r="N206" s="90">
        <v>178950.9</v>
      </c>
      <c r="O206" s="55">
        <v>171657.60000000001</v>
      </c>
      <c r="P206" s="90">
        <v>210345.3</v>
      </c>
      <c r="Q206" s="90">
        <v>229443.5</v>
      </c>
      <c r="R206" s="55">
        <v>232984.5</v>
      </c>
      <c r="S206" s="55">
        <v>245923.8</v>
      </c>
    </row>
    <row r="207" spans="1:19">
      <c r="A207" s="276"/>
      <c r="B207" s="311"/>
      <c r="C207" s="317"/>
      <c r="D207" s="315"/>
      <c r="E207" s="315"/>
      <c r="F207" s="315"/>
      <c r="G207" s="315"/>
      <c r="H207" s="315"/>
      <c r="I207" s="315"/>
      <c r="J207" s="315"/>
      <c r="K207" s="315"/>
      <c r="L207" s="34" t="s">
        <v>25</v>
      </c>
      <c r="M207" s="34" t="s">
        <v>23</v>
      </c>
      <c r="N207" s="90">
        <v>686824.9</v>
      </c>
      <c r="O207" s="55">
        <v>678371.3</v>
      </c>
      <c r="P207" s="90">
        <v>770586</v>
      </c>
      <c r="Q207" s="90">
        <v>801016.8</v>
      </c>
      <c r="R207" s="55">
        <v>824058.1</v>
      </c>
      <c r="S207" s="55">
        <v>849894.2</v>
      </c>
    </row>
    <row r="208" spans="1:19">
      <c r="A208" s="276"/>
      <c r="B208" s="311"/>
      <c r="C208" s="317"/>
      <c r="D208" s="315"/>
      <c r="E208" s="315"/>
      <c r="F208" s="315"/>
      <c r="G208" s="315"/>
      <c r="H208" s="315"/>
      <c r="I208" s="315"/>
      <c r="J208" s="315"/>
      <c r="K208" s="315"/>
      <c r="L208" s="34" t="s">
        <v>24</v>
      </c>
      <c r="M208" s="34" t="s">
        <v>33</v>
      </c>
      <c r="N208" s="90"/>
      <c r="O208" s="55"/>
      <c r="P208" s="90"/>
      <c r="Q208" s="55"/>
      <c r="R208" s="55"/>
      <c r="S208" s="55"/>
    </row>
    <row r="209" spans="1:19">
      <c r="A209" s="276"/>
      <c r="B209" s="311"/>
      <c r="C209" s="317"/>
      <c r="D209" s="315"/>
      <c r="E209" s="315"/>
      <c r="F209" s="315"/>
      <c r="G209" s="315"/>
      <c r="H209" s="315"/>
      <c r="I209" s="315"/>
      <c r="J209" s="315"/>
      <c r="K209" s="315"/>
      <c r="L209" s="34" t="s">
        <v>24</v>
      </c>
      <c r="M209" s="34" t="s">
        <v>30</v>
      </c>
      <c r="N209" s="90">
        <v>166092.1</v>
      </c>
      <c r="O209" s="55">
        <v>160750.20000000001</v>
      </c>
      <c r="P209" s="90">
        <v>212831.2</v>
      </c>
      <c r="Q209" s="55">
        <v>229954.2</v>
      </c>
      <c r="R209" s="55">
        <v>247382.6</v>
      </c>
      <c r="S209" s="55">
        <v>255740.7</v>
      </c>
    </row>
    <row r="210" spans="1:19">
      <c r="A210" s="276"/>
      <c r="B210" s="311"/>
      <c r="C210" s="317"/>
      <c r="D210" s="315"/>
      <c r="E210" s="315"/>
      <c r="F210" s="315"/>
      <c r="G210" s="315"/>
      <c r="H210" s="315"/>
      <c r="I210" s="315"/>
      <c r="J210" s="315"/>
      <c r="K210" s="315"/>
      <c r="L210" s="34" t="s">
        <v>24</v>
      </c>
      <c r="M210" s="34" t="s">
        <v>34</v>
      </c>
      <c r="N210" s="90">
        <v>55347.3</v>
      </c>
      <c r="O210" s="55">
        <v>53012.1</v>
      </c>
      <c r="P210" s="90">
        <v>56294.400000000001</v>
      </c>
      <c r="Q210" s="55">
        <v>62028.6</v>
      </c>
      <c r="R210" s="55">
        <v>64362.1</v>
      </c>
      <c r="S210" s="55">
        <v>66936.600000000006</v>
      </c>
    </row>
    <row r="211" spans="1:19">
      <c r="A211" s="276"/>
      <c r="B211" s="311"/>
      <c r="C211" s="317"/>
      <c r="D211" s="315"/>
      <c r="E211" s="315"/>
      <c r="F211" s="315"/>
      <c r="G211" s="315"/>
      <c r="H211" s="315"/>
      <c r="I211" s="315"/>
      <c r="J211" s="315"/>
      <c r="K211" s="315"/>
      <c r="L211" s="34" t="s">
        <v>25</v>
      </c>
      <c r="M211" s="34" t="s">
        <v>25</v>
      </c>
      <c r="N211" s="90"/>
      <c r="O211" s="55"/>
      <c r="P211" s="90"/>
      <c r="Q211" s="55"/>
      <c r="R211" s="55"/>
      <c r="S211" s="55"/>
    </row>
    <row r="212" spans="1:19" ht="67.5">
      <c r="A212" s="54" t="s">
        <v>194</v>
      </c>
      <c r="B212" s="45">
        <v>2104</v>
      </c>
      <c r="C212" s="50"/>
      <c r="D212" s="51"/>
      <c r="E212" s="51"/>
      <c r="F212" s="51"/>
      <c r="G212" s="51"/>
      <c r="H212" s="51"/>
      <c r="I212" s="51"/>
      <c r="J212" s="51"/>
      <c r="K212" s="51"/>
      <c r="L212" s="51"/>
      <c r="M212" s="51"/>
      <c r="N212" s="198">
        <v>0</v>
      </c>
      <c r="O212" s="48">
        <v>0</v>
      </c>
      <c r="P212" s="91">
        <v>0</v>
      </c>
      <c r="Q212" s="48">
        <v>0</v>
      </c>
      <c r="R212" s="48">
        <v>0</v>
      </c>
      <c r="S212" s="48">
        <v>0</v>
      </c>
    </row>
    <row r="213" spans="1:19" ht="45">
      <c r="A213" s="54" t="s">
        <v>195</v>
      </c>
      <c r="B213" s="45">
        <v>2105</v>
      </c>
      <c r="C213" s="50"/>
      <c r="D213" s="51"/>
      <c r="E213" s="51"/>
      <c r="F213" s="51"/>
      <c r="G213" s="51"/>
      <c r="H213" s="51"/>
      <c r="I213" s="51"/>
      <c r="J213" s="51"/>
      <c r="K213" s="51"/>
      <c r="L213" s="51"/>
      <c r="M213" s="51"/>
      <c r="N213" s="198">
        <v>0</v>
      </c>
      <c r="O213" s="48">
        <v>0</v>
      </c>
      <c r="P213" s="91">
        <v>0</v>
      </c>
      <c r="Q213" s="48">
        <v>0</v>
      </c>
      <c r="R213" s="48">
        <v>0</v>
      </c>
      <c r="S213" s="48">
        <v>0</v>
      </c>
    </row>
    <row r="214" spans="1:19" ht="43.5" customHeight="1">
      <c r="A214" s="54" t="s">
        <v>196</v>
      </c>
      <c r="B214" s="45">
        <v>2106</v>
      </c>
      <c r="C214" s="50"/>
      <c r="D214" s="51"/>
      <c r="E214" s="51"/>
      <c r="F214" s="51"/>
      <c r="G214" s="51"/>
      <c r="H214" s="51"/>
      <c r="I214" s="51"/>
      <c r="J214" s="51"/>
      <c r="K214" s="51"/>
      <c r="L214" s="51"/>
      <c r="M214" s="51"/>
      <c r="N214" s="198">
        <v>0</v>
      </c>
      <c r="O214" s="48">
        <v>0</v>
      </c>
      <c r="P214" s="91">
        <v>0</v>
      </c>
      <c r="Q214" s="48">
        <v>0</v>
      </c>
      <c r="R214" s="48">
        <v>0</v>
      </c>
      <c r="S214" s="48">
        <v>0</v>
      </c>
    </row>
    <row r="215" spans="1:19" ht="48.75" customHeight="1">
      <c r="A215" s="54" t="s">
        <v>415</v>
      </c>
      <c r="B215" s="45">
        <v>2107</v>
      </c>
      <c r="C215" s="50"/>
      <c r="D215" s="51"/>
      <c r="E215" s="51"/>
      <c r="F215" s="51"/>
      <c r="G215" s="51"/>
      <c r="H215" s="51"/>
      <c r="I215" s="51"/>
      <c r="J215" s="51"/>
      <c r="K215" s="51"/>
      <c r="L215" s="51"/>
      <c r="M215" s="51"/>
      <c r="N215" s="198"/>
      <c r="O215" s="48"/>
      <c r="P215" s="91"/>
      <c r="Q215" s="48"/>
      <c r="R215" s="48"/>
      <c r="S215" s="48"/>
    </row>
    <row r="216" spans="1:19" ht="117" customHeight="1">
      <c r="A216" s="54" t="s">
        <v>198</v>
      </c>
      <c r="B216" s="45">
        <v>2108</v>
      </c>
      <c r="C216" s="50"/>
      <c r="D216" s="51"/>
      <c r="E216" s="51"/>
      <c r="F216" s="51"/>
      <c r="G216" s="51"/>
      <c r="H216" s="51"/>
      <c r="I216" s="51"/>
      <c r="J216" s="51"/>
      <c r="K216" s="51"/>
      <c r="L216" s="34" t="s">
        <v>21</v>
      </c>
      <c r="M216" s="34" t="s">
        <v>27</v>
      </c>
      <c r="N216" s="198"/>
      <c r="O216" s="48"/>
      <c r="P216" s="91">
        <v>57699</v>
      </c>
      <c r="Q216" s="91"/>
      <c r="R216" s="91"/>
      <c r="S216" s="91"/>
    </row>
    <row r="217" spans="1:19" ht="119.25" customHeight="1">
      <c r="A217" s="54" t="s">
        <v>199</v>
      </c>
      <c r="B217" s="45">
        <v>2109</v>
      </c>
      <c r="C217" s="50"/>
      <c r="D217" s="51"/>
      <c r="E217" s="51"/>
      <c r="F217" s="51"/>
      <c r="G217" s="51"/>
      <c r="H217" s="51"/>
      <c r="I217" s="51"/>
      <c r="J217" s="51"/>
      <c r="K217" s="51"/>
      <c r="L217" s="51"/>
      <c r="M217" s="51"/>
      <c r="N217" s="198">
        <v>0</v>
      </c>
      <c r="O217" s="48">
        <v>0</v>
      </c>
      <c r="P217" s="91">
        <v>0</v>
      </c>
      <c r="Q217" s="48">
        <v>0</v>
      </c>
      <c r="R217" s="48">
        <v>0</v>
      </c>
      <c r="S217" s="48">
        <v>0</v>
      </c>
    </row>
    <row r="218" spans="1:19" ht="110.25" customHeight="1">
      <c r="A218" s="54" t="s">
        <v>200</v>
      </c>
      <c r="B218" s="45">
        <v>2110</v>
      </c>
      <c r="C218" s="50"/>
      <c r="D218" s="51"/>
      <c r="E218" s="51"/>
      <c r="F218" s="51"/>
      <c r="G218" s="51"/>
      <c r="H218" s="51"/>
      <c r="I218" s="51"/>
      <c r="J218" s="51"/>
      <c r="K218" s="51"/>
      <c r="L218" s="51"/>
      <c r="M218" s="51"/>
      <c r="N218" s="198">
        <v>0</v>
      </c>
      <c r="O218" s="48">
        <v>0</v>
      </c>
      <c r="P218" s="91">
        <v>0</v>
      </c>
      <c r="Q218" s="48">
        <v>0</v>
      </c>
      <c r="R218" s="48">
        <v>0</v>
      </c>
      <c r="S218" s="48">
        <v>0</v>
      </c>
    </row>
    <row r="219" spans="1:19" ht="112.5">
      <c r="A219" s="54" t="s">
        <v>201</v>
      </c>
      <c r="B219" s="45">
        <v>2111</v>
      </c>
      <c r="C219" s="50"/>
      <c r="D219" s="51"/>
      <c r="E219" s="51"/>
      <c r="F219" s="51"/>
      <c r="G219" s="51"/>
      <c r="H219" s="51"/>
      <c r="I219" s="51"/>
      <c r="J219" s="51"/>
      <c r="K219" s="51"/>
      <c r="L219" s="34" t="s">
        <v>34</v>
      </c>
      <c r="M219" s="34" t="s">
        <v>22</v>
      </c>
      <c r="N219" s="198">
        <v>0</v>
      </c>
      <c r="O219" s="48">
        <v>0</v>
      </c>
      <c r="P219" s="91">
        <v>0</v>
      </c>
      <c r="Q219" s="48">
        <v>0</v>
      </c>
      <c r="R219" s="48">
        <v>0</v>
      </c>
      <c r="S219" s="48">
        <v>0</v>
      </c>
    </row>
    <row r="220" spans="1:19" ht="43.5" customHeight="1">
      <c r="A220" s="54" t="s">
        <v>454</v>
      </c>
      <c r="B220" s="45">
        <v>2112</v>
      </c>
      <c r="C220" s="50"/>
      <c r="D220" s="51"/>
      <c r="E220" s="51"/>
      <c r="F220" s="51"/>
      <c r="G220" s="51"/>
      <c r="H220" s="51"/>
      <c r="I220" s="51"/>
      <c r="J220" s="51"/>
      <c r="K220" s="51"/>
      <c r="L220" s="51"/>
      <c r="M220" s="51"/>
      <c r="N220" s="198">
        <v>0</v>
      </c>
      <c r="O220" s="48">
        <v>0</v>
      </c>
      <c r="P220" s="91">
        <v>0</v>
      </c>
      <c r="Q220" s="48">
        <v>0</v>
      </c>
      <c r="R220" s="48">
        <v>0</v>
      </c>
      <c r="S220" s="48">
        <v>0</v>
      </c>
    </row>
    <row r="221" spans="1:19" ht="157.5" customHeight="1">
      <c r="A221" s="276" t="s">
        <v>203</v>
      </c>
      <c r="B221" s="311">
        <v>2113</v>
      </c>
      <c r="C221" s="317"/>
      <c r="D221" s="315"/>
      <c r="E221" s="315"/>
      <c r="F221" s="315"/>
      <c r="G221" s="315"/>
      <c r="H221" s="315"/>
      <c r="I221" s="315"/>
      <c r="J221" s="315"/>
      <c r="K221" s="315"/>
      <c r="L221" s="51"/>
      <c r="M221" s="51"/>
      <c r="N221" s="93">
        <f t="shared" ref="N221" si="175">SUM(N222:N230)</f>
        <v>1147.5</v>
      </c>
      <c r="O221" s="69">
        <f t="shared" ref="O221:S221" si="176">SUM(O222:O230)</f>
        <v>1040.5</v>
      </c>
      <c r="P221" s="93">
        <f t="shared" si="176"/>
        <v>636.29999999999995</v>
      </c>
      <c r="Q221" s="69">
        <f t="shared" si="176"/>
        <v>1834.7</v>
      </c>
      <c r="R221" s="69">
        <f t="shared" si="176"/>
        <v>1836.2</v>
      </c>
      <c r="S221" s="69">
        <f t="shared" si="176"/>
        <v>1837.7</v>
      </c>
    </row>
    <row r="222" spans="1:19">
      <c r="A222" s="276"/>
      <c r="B222" s="311"/>
      <c r="C222" s="317"/>
      <c r="D222" s="315"/>
      <c r="E222" s="315"/>
      <c r="F222" s="315"/>
      <c r="G222" s="315"/>
      <c r="H222" s="315"/>
      <c r="I222" s="315"/>
      <c r="J222" s="315"/>
      <c r="K222" s="315"/>
      <c r="L222" s="34" t="s">
        <v>21</v>
      </c>
      <c r="M222" s="34" t="s">
        <v>24</v>
      </c>
      <c r="N222" s="90"/>
      <c r="O222" s="90"/>
      <c r="P222" s="90"/>
      <c r="Q222" s="90">
        <v>300</v>
      </c>
      <c r="R222" s="90">
        <v>300</v>
      </c>
      <c r="S222" s="90">
        <v>300</v>
      </c>
    </row>
    <row r="223" spans="1:19">
      <c r="A223" s="276"/>
      <c r="B223" s="311"/>
      <c r="C223" s="317"/>
      <c r="D223" s="315"/>
      <c r="E223" s="315"/>
      <c r="F223" s="315"/>
      <c r="G223" s="315"/>
      <c r="H223" s="315"/>
      <c r="I223" s="315"/>
      <c r="J223" s="315"/>
      <c r="K223" s="315"/>
      <c r="L223" s="34" t="s">
        <v>21</v>
      </c>
      <c r="M223" s="34" t="s">
        <v>26</v>
      </c>
      <c r="N223" s="90"/>
      <c r="O223" s="55"/>
      <c r="P223" s="90"/>
      <c r="Q223" s="55"/>
      <c r="R223" s="55"/>
      <c r="S223" s="55"/>
    </row>
    <row r="224" spans="1:19">
      <c r="A224" s="276"/>
      <c r="B224" s="311"/>
      <c r="C224" s="317"/>
      <c r="D224" s="315"/>
      <c r="E224" s="315"/>
      <c r="F224" s="315"/>
      <c r="G224" s="315"/>
      <c r="H224" s="315"/>
      <c r="I224" s="315"/>
      <c r="J224" s="315"/>
      <c r="K224" s="315"/>
      <c r="L224" s="34" t="s">
        <v>21</v>
      </c>
      <c r="M224" s="34" t="s">
        <v>29</v>
      </c>
      <c r="N224" s="90"/>
      <c r="O224" s="55"/>
      <c r="P224" s="90"/>
      <c r="Q224" s="90"/>
      <c r="R224" s="55"/>
      <c r="S224" s="55"/>
    </row>
    <row r="225" spans="1:19">
      <c r="A225" s="276"/>
      <c r="B225" s="311"/>
      <c r="C225" s="317"/>
      <c r="D225" s="315"/>
      <c r="E225" s="315"/>
      <c r="F225" s="315"/>
      <c r="G225" s="315"/>
      <c r="H225" s="315"/>
      <c r="I225" s="315"/>
      <c r="J225" s="315"/>
      <c r="K225" s="315"/>
      <c r="L225" s="34" t="s">
        <v>24</v>
      </c>
      <c r="M225" s="34" t="s">
        <v>33</v>
      </c>
      <c r="N225" s="90"/>
      <c r="O225" s="55"/>
      <c r="P225" s="90"/>
      <c r="Q225" s="55"/>
      <c r="R225" s="55"/>
      <c r="S225" s="55"/>
    </row>
    <row r="226" spans="1:19">
      <c r="A226" s="276"/>
      <c r="B226" s="311"/>
      <c r="C226" s="317"/>
      <c r="D226" s="315"/>
      <c r="E226" s="315"/>
      <c r="F226" s="315"/>
      <c r="G226" s="315"/>
      <c r="H226" s="315"/>
      <c r="I226" s="315"/>
      <c r="J226" s="315"/>
      <c r="K226" s="315"/>
      <c r="L226" s="34" t="s">
        <v>24</v>
      </c>
      <c r="M226" s="34" t="s">
        <v>34</v>
      </c>
      <c r="N226" s="90"/>
      <c r="O226" s="55"/>
      <c r="P226" s="90"/>
      <c r="Q226" s="55"/>
      <c r="R226" s="55"/>
      <c r="S226" s="55"/>
    </row>
    <row r="227" spans="1:19">
      <c r="A227" s="276"/>
      <c r="B227" s="311"/>
      <c r="C227" s="317"/>
      <c r="D227" s="315"/>
      <c r="E227" s="315"/>
      <c r="F227" s="315"/>
      <c r="G227" s="315"/>
      <c r="H227" s="315"/>
      <c r="I227" s="315"/>
      <c r="J227" s="315"/>
      <c r="K227" s="315"/>
      <c r="L227" s="34" t="s">
        <v>25</v>
      </c>
      <c r="M227" s="34" t="s">
        <v>25</v>
      </c>
      <c r="N227" s="90"/>
      <c r="O227" s="55"/>
      <c r="P227" s="90"/>
      <c r="Q227" s="55"/>
      <c r="R227" s="55"/>
      <c r="S227" s="55"/>
    </row>
    <row r="228" spans="1:19">
      <c r="A228" s="276"/>
      <c r="B228" s="311"/>
      <c r="C228" s="317"/>
      <c r="D228" s="315"/>
      <c r="E228" s="315"/>
      <c r="F228" s="315"/>
      <c r="G228" s="315"/>
      <c r="H228" s="315"/>
      <c r="I228" s="315"/>
      <c r="J228" s="315"/>
      <c r="K228" s="315"/>
      <c r="L228" s="34" t="s">
        <v>27</v>
      </c>
      <c r="M228" s="34" t="s">
        <v>25</v>
      </c>
      <c r="N228" s="90">
        <v>1147.5</v>
      </c>
      <c r="O228" s="55">
        <v>1040.5</v>
      </c>
      <c r="P228" s="90">
        <v>636.29999999999995</v>
      </c>
      <c r="Q228" s="55">
        <v>1534.7</v>
      </c>
      <c r="R228" s="55">
        <v>1536.2</v>
      </c>
      <c r="S228" s="55">
        <v>1537.7</v>
      </c>
    </row>
    <row r="229" spans="1:19">
      <c r="A229" s="276"/>
      <c r="B229" s="311"/>
      <c r="C229" s="317"/>
      <c r="D229" s="315"/>
      <c r="E229" s="315"/>
      <c r="F229" s="315"/>
      <c r="G229" s="315"/>
      <c r="H229" s="315"/>
      <c r="I229" s="315"/>
      <c r="J229" s="315"/>
      <c r="K229" s="315"/>
      <c r="L229" s="34" t="s">
        <v>27</v>
      </c>
      <c r="M229" s="34" t="s">
        <v>30</v>
      </c>
      <c r="N229" s="90"/>
      <c r="O229" s="55"/>
      <c r="P229" s="90"/>
      <c r="Q229" s="55"/>
      <c r="R229" s="55"/>
      <c r="S229" s="55"/>
    </row>
    <row r="230" spans="1:19">
      <c r="A230" s="276"/>
      <c r="B230" s="311"/>
      <c r="C230" s="317"/>
      <c r="D230" s="315"/>
      <c r="E230" s="315"/>
      <c r="F230" s="315"/>
      <c r="G230" s="315"/>
      <c r="H230" s="315"/>
      <c r="I230" s="315"/>
      <c r="J230" s="315"/>
      <c r="K230" s="315"/>
      <c r="L230" s="34" t="s">
        <v>33</v>
      </c>
      <c r="M230" s="34" t="s">
        <v>24</v>
      </c>
      <c r="N230" s="90"/>
      <c r="O230" s="55"/>
      <c r="P230" s="90"/>
      <c r="Q230" s="55"/>
      <c r="R230" s="55"/>
      <c r="S230" s="55"/>
    </row>
    <row r="231" spans="1:19" ht="135" customHeight="1">
      <c r="A231" s="276" t="s">
        <v>207</v>
      </c>
      <c r="B231" s="311">
        <v>2114</v>
      </c>
      <c r="C231" s="317"/>
      <c r="D231" s="315"/>
      <c r="E231" s="315"/>
      <c r="F231" s="315"/>
      <c r="G231" s="315"/>
      <c r="H231" s="315"/>
      <c r="I231" s="315"/>
      <c r="J231" s="315"/>
      <c r="K231" s="315"/>
      <c r="L231" s="51"/>
      <c r="M231" s="51"/>
      <c r="N231" s="55">
        <f t="shared" ref="N231" si="177">SUM(N232:N242)</f>
        <v>3761.1</v>
      </c>
      <c r="O231" s="55">
        <f t="shared" ref="O231:S231" si="178">SUM(O232:O242)</f>
        <v>3761.1</v>
      </c>
      <c r="P231" s="55">
        <f t="shared" si="178"/>
        <v>4953.5000000000009</v>
      </c>
      <c r="Q231" s="55">
        <f t="shared" si="178"/>
        <v>9399.5999999999985</v>
      </c>
      <c r="R231" s="55">
        <f t="shared" si="178"/>
        <v>9419.1</v>
      </c>
      <c r="S231" s="55">
        <f t="shared" si="178"/>
        <v>9856.7000000000007</v>
      </c>
    </row>
    <row r="232" spans="1:19">
      <c r="A232" s="276"/>
      <c r="B232" s="311"/>
      <c r="C232" s="317"/>
      <c r="D232" s="315"/>
      <c r="E232" s="315"/>
      <c r="F232" s="315"/>
      <c r="G232" s="315"/>
      <c r="H232" s="315"/>
      <c r="I232" s="315"/>
      <c r="J232" s="315"/>
      <c r="K232" s="315"/>
      <c r="L232" s="34" t="s">
        <v>21</v>
      </c>
      <c r="M232" s="34" t="s">
        <v>29</v>
      </c>
      <c r="N232" s="90"/>
      <c r="O232" s="55"/>
      <c r="P232" s="90"/>
      <c r="Q232" s="90"/>
      <c r="R232" s="55"/>
      <c r="S232" s="55"/>
    </row>
    <row r="233" spans="1:19">
      <c r="A233" s="276"/>
      <c r="B233" s="311"/>
      <c r="C233" s="317"/>
      <c r="D233" s="315"/>
      <c r="E233" s="315"/>
      <c r="F233" s="315"/>
      <c r="G233" s="315"/>
      <c r="H233" s="315"/>
      <c r="I233" s="315"/>
      <c r="J233" s="315"/>
      <c r="K233" s="315"/>
      <c r="L233" s="34" t="s">
        <v>23</v>
      </c>
      <c r="M233" s="34" t="s">
        <v>30</v>
      </c>
      <c r="N233" s="90"/>
      <c r="O233" s="55"/>
      <c r="P233" s="90"/>
      <c r="Q233" s="55"/>
      <c r="R233" s="55"/>
      <c r="S233" s="55"/>
    </row>
    <row r="234" spans="1:19">
      <c r="A234" s="276"/>
      <c r="B234" s="311"/>
      <c r="C234" s="317"/>
      <c r="D234" s="315"/>
      <c r="E234" s="315"/>
      <c r="F234" s="315"/>
      <c r="G234" s="315"/>
      <c r="H234" s="315"/>
      <c r="I234" s="315"/>
      <c r="J234" s="315"/>
      <c r="K234" s="315"/>
      <c r="L234" s="34" t="s">
        <v>24</v>
      </c>
      <c r="M234" s="34" t="s">
        <v>34</v>
      </c>
      <c r="N234" s="90"/>
      <c r="O234" s="55"/>
      <c r="P234" s="90"/>
      <c r="Q234" s="55"/>
      <c r="R234" s="55"/>
      <c r="S234" s="55"/>
    </row>
    <row r="235" spans="1:19">
      <c r="A235" s="276"/>
      <c r="B235" s="311"/>
      <c r="C235" s="317"/>
      <c r="D235" s="315"/>
      <c r="E235" s="315"/>
      <c r="F235" s="315"/>
      <c r="G235" s="315"/>
      <c r="H235" s="315"/>
      <c r="I235" s="315"/>
      <c r="J235" s="315"/>
      <c r="K235" s="315"/>
      <c r="L235" s="34" t="s">
        <v>25</v>
      </c>
      <c r="M235" s="34" t="s">
        <v>25</v>
      </c>
      <c r="N235" s="90"/>
      <c r="O235" s="55"/>
      <c r="P235" s="90"/>
      <c r="Q235" s="55"/>
      <c r="R235" s="55"/>
      <c r="S235" s="55"/>
    </row>
    <row r="236" spans="1:19">
      <c r="A236" s="276"/>
      <c r="B236" s="311"/>
      <c r="C236" s="317"/>
      <c r="D236" s="315"/>
      <c r="E236" s="315"/>
      <c r="F236" s="315"/>
      <c r="G236" s="315"/>
      <c r="H236" s="315"/>
      <c r="I236" s="315"/>
      <c r="J236" s="315"/>
      <c r="K236" s="315"/>
      <c r="L236" s="34" t="s">
        <v>27</v>
      </c>
      <c r="M236" s="34" t="s">
        <v>21</v>
      </c>
      <c r="N236" s="90">
        <v>994.3</v>
      </c>
      <c r="O236" s="90">
        <v>994.3</v>
      </c>
      <c r="P236" s="90">
        <v>2952.5</v>
      </c>
      <c r="Q236" s="55">
        <v>5913.9</v>
      </c>
      <c r="R236" s="55">
        <v>5145</v>
      </c>
      <c r="S236" s="55">
        <v>5145</v>
      </c>
    </row>
    <row r="237" spans="1:19">
      <c r="A237" s="276"/>
      <c r="B237" s="311"/>
      <c r="C237" s="317"/>
      <c r="D237" s="315"/>
      <c r="E237" s="315"/>
      <c r="F237" s="315"/>
      <c r="G237" s="315"/>
      <c r="H237" s="315"/>
      <c r="I237" s="315"/>
      <c r="J237" s="315"/>
      <c r="K237" s="315"/>
      <c r="L237" s="34" t="s">
        <v>27</v>
      </c>
      <c r="M237" s="34" t="s">
        <v>22</v>
      </c>
      <c r="N237" s="90">
        <v>676.8</v>
      </c>
      <c r="O237" s="90">
        <v>676.8</v>
      </c>
      <c r="P237" s="90">
        <v>1243.5999999999999</v>
      </c>
      <c r="Q237" s="55">
        <v>3107.2</v>
      </c>
      <c r="R237" s="55">
        <v>3876.1</v>
      </c>
      <c r="S237" s="55">
        <v>3876.1</v>
      </c>
    </row>
    <row r="238" spans="1:19" ht="13.5" customHeight="1">
      <c r="A238" s="276"/>
      <c r="B238" s="311"/>
      <c r="C238" s="317"/>
      <c r="D238" s="315"/>
      <c r="E238" s="315"/>
      <c r="F238" s="315"/>
      <c r="G238" s="315"/>
      <c r="H238" s="315"/>
      <c r="I238" s="315"/>
      <c r="J238" s="315"/>
      <c r="K238" s="315"/>
      <c r="L238" s="34" t="s">
        <v>27</v>
      </c>
      <c r="M238" s="34" t="s">
        <v>23</v>
      </c>
      <c r="N238" s="90">
        <v>113.9</v>
      </c>
      <c r="O238" s="90">
        <v>113.9</v>
      </c>
      <c r="P238" s="90">
        <v>69.099999999999994</v>
      </c>
      <c r="Q238" s="55">
        <v>127.6</v>
      </c>
      <c r="R238" s="55">
        <v>85.5</v>
      </c>
      <c r="S238" s="55">
        <v>159.4</v>
      </c>
    </row>
    <row r="239" spans="1:19">
      <c r="A239" s="276"/>
      <c r="B239" s="311"/>
      <c r="C239" s="317"/>
      <c r="D239" s="315"/>
      <c r="E239" s="315"/>
      <c r="F239" s="315"/>
      <c r="G239" s="315"/>
      <c r="H239" s="315"/>
      <c r="I239" s="315"/>
      <c r="J239" s="315"/>
      <c r="K239" s="315"/>
      <c r="L239" s="34" t="s">
        <v>27</v>
      </c>
      <c r="M239" s="34" t="s">
        <v>30</v>
      </c>
      <c r="N239" s="90"/>
      <c r="O239" s="90"/>
      <c r="P239" s="90"/>
      <c r="Q239" s="55"/>
      <c r="R239" s="55"/>
      <c r="S239" s="55"/>
    </row>
    <row r="240" spans="1:19">
      <c r="A240" s="276"/>
      <c r="B240" s="311"/>
      <c r="C240" s="317"/>
      <c r="D240" s="315"/>
      <c r="E240" s="315"/>
      <c r="F240" s="315"/>
      <c r="G240" s="315"/>
      <c r="H240" s="315"/>
      <c r="I240" s="315"/>
      <c r="J240" s="315"/>
      <c r="K240" s="315"/>
      <c r="L240" s="34" t="s">
        <v>33</v>
      </c>
      <c r="M240" s="34" t="s">
        <v>21</v>
      </c>
      <c r="N240" s="90">
        <v>1931.1</v>
      </c>
      <c r="O240" s="90">
        <v>1931.1</v>
      </c>
      <c r="P240" s="90">
        <v>648.29999999999995</v>
      </c>
      <c r="Q240" s="90">
        <v>205.9</v>
      </c>
      <c r="R240" s="55">
        <v>267.5</v>
      </c>
      <c r="S240" s="55">
        <v>631.20000000000005</v>
      </c>
    </row>
    <row r="241" spans="1:19">
      <c r="A241" s="276"/>
      <c r="B241" s="311"/>
      <c r="C241" s="317"/>
      <c r="D241" s="315"/>
      <c r="E241" s="315"/>
      <c r="F241" s="315"/>
      <c r="G241" s="315"/>
      <c r="H241" s="315"/>
      <c r="I241" s="315"/>
      <c r="J241" s="315"/>
      <c r="K241" s="315"/>
      <c r="L241" s="34" t="s">
        <v>28</v>
      </c>
      <c r="M241" s="34" t="s">
        <v>22</v>
      </c>
      <c r="N241" s="90"/>
      <c r="O241" s="90"/>
      <c r="P241" s="90"/>
      <c r="Q241" s="90"/>
      <c r="R241" s="90"/>
      <c r="S241" s="90"/>
    </row>
    <row r="242" spans="1:19">
      <c r="A242" s="276"/>
      <c r="B242" s="311"/>
      <c r="C242" s="76"/>
      <c r="D242" s="315"/>
      <c r="E242" s="315"/>
      <c r="F242" s="315"/>
      <c r="G242" s="315"/>
      <c r="H242" s="315"/>
      <c r="I242" s="315"/>
      <c r="J242" s="315"/>
      <c r="K242" s="315"/>
      <c r="L242" s="34" t="s">
        <v>28</v>
      </c>
      <c r="M242" s="34" t="s">
        <v>23</v>
      </c>
      <c r="N242" s="90">
        <v>45</v>
      </c>
      <c r="O242" s="90">
        <v>45</v>
      </c>
      <c r="P242" s="90">
        <v>40</v>
      </c>
      <c r="Q242" s="90">
        <v>45</v>
      </c>
      <c r="R242" s="90">
        <v>45</v>
      </c>
      <c r="S242" s="90">
        <v>45</v>
      </c>
    </row>
    <row r="243" spans="1:19" ht="45" customHeight="1">
      <c r="A243" s="318" t="s">
        <v>211</v>
      </c>
      <c r="B243" s="311">
        <v>2115</v>
      </c>
      <c r="C243" s="317"/>
      <c r="D243" s="315"/>
      <c r="E243" s="315"/>
      <c r="F243" s="315"/>
      <c r="G243" s="315"/>
      <c r="H243" s="315"/>
      <c r="I243" s="315"/>
      <c r="J243" s="315"/>
      <c r="K243" s="315"/>
      <c r="L243" s="51"/>
      <c r="M243" s="51"/>
      <c r="N243" s="90">
        <f t="shared" ref="N243" si="179">SUM(N244:N270)</f>
        <v>1224583.8999999999</v>
      </c>
      <c r="O243" s="90">
        <f t="shared" ref="O243:S243" si="180">SUM(O244:O270)</f>
        <v>1203632.6000000003</v>
      </c>
      <c r="P243" s="90">
        <f t="shared" si="180"/>
        <v>1453274.4</v>
      </c>
      <c r="Q243" s="90">
        <f t="shared" si="180"/>
        <v>1631796.0000000002</v>
      </c>
      <c r="R243" s="90">
        <f t="shared" si="180"/>
        <v>1702625.3999999997</v>
      </c>
      <c r="S243" s="90">
        <f t="shared" si="180"/>
        <v>1756937.4000000001</v>
      </c>
    </row>
    <row r="244" spans="1:19" ht="18" customHeight="1">
      <c r="A244" s="318"/>
      <c r="B244" s="311"/>
      <c r="C244" s="317"/>
      <c r="D244" s="315"/>
      <c r="E244" s="315"/>
      <c r="F244" s="315"/>
      <c r="G244" s="315"/>
      <c r="H244" s="315"/>
      <c r="I244" s="315"/>
      <c r="J244" s="315"/>
      <c r="K244" s="315"/>
      <c r="L244" s="34" t="s">
        <v>21</v>
      </c>
      <c r="M244" s="34" t="s">
        <v>23</v>
      </c>
      <c r="N244" s="90"/>
      <c r="O244" s="55"/>
      <c r="P244" s="90"/>
      <c r="Q244" s="55"/>
      <c r="R244" s="55"/>
      <c r="S244" s="55"/>
    </row>
    <row r="245" spans="1:19" ht="14.25" customHeight="1">
      <c r="A245" s="318"/>
      <c r="B245" s="311"/>
      <c r="C245" s="317"/>
      <c r="D245" s="315"/>
      <c r="E245" s="315"/>
      <c r="F245" s="315"/>
      <c r="G245" s="315"/>
      <c r="H245" s="315"/>
      <c r="I245" s="315"/>
      <c r="J245" s="315"/>
      <c r="K245" s="315"/>
      <c r="L245" s="34" t="s">
        <v>21</v>
      </c>
      <c r="M245" s="34" t="s">
        <v>24</v>
      </c>
      <c r="N245" s="90">
        <v>601540.9</v>
      </c>
      <c r="O245" s="55">
        <v>595246.30000000005</v>
      </c>
      <c r="P245" s="90">
        <v>673078.8</v>
      </c>
      <c r="Q245" s="55">
        <v>708867.6</v>
      </c>
      <c r="R245" s="55">
        <v>742230.7</v>
      </c>
      <c r="S245" s="55">
        <v>767048.8</v>
      </c>
    </row>
    <row r="246" spans="1:19" ht="14.25" customHeight="1">
      <c r="A246" s="318"/>
      <c r="B246" s="311"/>
      <c r="C246" s="317"/>
      <c r="D246" s="315"/>
      <c r="E246" s="315"/>
      <c r="F246" s="315"/>
      <c r="G246" s="315"/>
      <c r="H246" s="315"/>
      <c r="I246" s="315"/>
      <c r="J246" s="315"/>
      <c r="K246" s="315"/>
      <c r="L246" s="34" t="s">
        <v>21</v>
      </c>
      <c r="M246" s="34" t="s">
        <v>26</v>
      </c>
      <c r="N246" s="90">
        <v>111069.3</v>
      </c>
      <c r="O246" s="55">
        <v>108889.3</v>
      </c>
      <c r="P246" s="90">
        <v>121232.1</v>
      </c>
      <c r="Q246" s="55">
        <v>123249.1</v>
      </c>
      <c r="R246" s="55">
        <v>127431.7</v>
      </c>
      <c r="S246" s="55">
        <v>131949</v>
      </c>
    </row>
    <row r="247" spans="1:19" ht="14.25" customHeight="1">
      <c r="A247" s="318"/>
      <c r="B247" s="311"/>
      <c r="C247" s="317"/>
      <c r="D247" s="315"/>
      <c r="E247" s="315"/>
      <c r="F247" s="315"/>
      <c r="G247" s="315"/>
      <c r="H247" s="315"/>
      <c r="I247" s="315"/>
      <c r="J247" s="315"/>
      <c r="K247" s="315"/>
      <c r="L247" s="34" t="s">
        <v>21</v>
      </c>
      <c r="M247" s="34" t="s">
        <v>28</v>
      </c>
      <c r="N247" s="90"/>
      <c r="O247" s="55"/>
      <c r="P247" s="90"/>
      <c r="Q247" s="55">
        <v>154816.70000000001</v>
      </c>
      <c r="R247" s="55">
        <v>183110.5</v>
      </c>
      <c r="S247" s="55">
        <v>190434.9</v>
      </c>
    </row>
    <row r="248" spans="1:19" ht="14.25" customHeight="1">
      <c r="A248" s="318"/>
      <c r="B248" s="311"/>
      <c r="C248" s="317"/>
      <c r="D248" s="315"/>
      <c r="E248" s="315"/>
      <c r="F248" s="315"/>
      <c r="G248" s="315"/>
      <c r="H248" s="315"/>
      <c r="I248" s="315"/>
      <c r="J248" s="315"/>
      <c r="K248" s="315"/>
      <c r="L248" s="34" t="s">
        <v>21</v>
      </c>
      <c r="M248" s="34" t="s">
        <v>29</v>
      </c>
      <c r="N248" s="94">
        <v>238570.1</v>
      </c>
      <c r="O248" s="56">
        <v>230429.4</v>
      </c>
      <c r="P248" s="94">
        <v>344627.8</v>
      </c>
      <c r="Q248" s="219">
        <v>328058.59999999998</v>
      </c>
      <c r="R248" s="220">
        <v>324554.2</v>
      </c>
      <c r="S248" s="220">
        <v>331525.40000000002</v>
      </c>
    </row>
    <row r="249" spans="1:19" ht="14.25" customHeight="1">
      <c r="A249" s="318"/>
      <c r="B249" s="311"/>
      <c r="C249" s="317"/>
      <c r="D249" s="315"/>
      <c r="E249" s="315"/>
      <c r="F249" s="315"/>
      <c r="G249" s="315"/>
      <c r="H249" s="315"/>
      <c r="I249" s="315"/>
      <c r="J249" s="315"/>
      <c r="K249" s="315"/>
      <c r="L249" s="34" t="s">
        <v>22</v>
      </c>
      <c r="M249" s="34" t="s">
        <v>23</v>
      </c>
      <c r="N249" s="90">
        <v>13416.7</v>
      </c>
      <c r="O249" s="90">
        <v>13415.6</v>
      </c>
      <c r="P249" s="90">
        <v>19106.400000000001</v>
      </c>
      <c r="Q249" s="90"/>
      <c r="R249" s="55"/>
      <c r="S249" s="55"/>
    </row>
    <row r="250" spans="1:19" ht="14.25" customHeight="1">
      <c r="A250" s="318"/>
      <c r="B250" s="311"/>
      <c r="C250" s="317"/>
      <c r="D250" s="315"/>
      <c r="E250" s="315"/>
      <c r="F250" s="315"/>
      <c r="G250" s="315"/>
      <c r="H250" s="315"/>
      <c r="I250" s="315"/>
      <c r="J250" s="315"/>
      <c r="K250" s="315"/>
      <c r="L250" s="34" t="s">
        <v>23</v>
      </c>
      <c r="M250" s="34" t="s">
        <v>24</v>
      </c>
      <c r="N250" s="90"/>
      <c r="O250" s="55"/>
      <c r="P250" s="90"/>
      <c r="Q250" s="55"/>
      <c r="R250" s="55"/>
      <c r="S250" s="55"/>
    </row>
    <row r="251" spans="1:19" ht="14.25" customHeight="1">
      <c r="A251" s="318"/>
      <c r="B251" s="311"/>
      <c r="C251" s="317"/>
      <c r="D251" s="315"/>
      <c r="E251" s="315"/>
      <c r="F251" s="315"/>
      <c r="G251" s="315"/>
      <c r="H251" s="315"/>
      <c r="I251" s="315"/>
      <c r="J251" s="315"/>
      <c r="K251" s="315"/>
      <c r="L251" s="34" t="s">
        <v>24</v>
      </c>
      <c r="M251" s="34" t="s">
        <v>21</v>
      </c>
      <c r="N251" s="90">
        <v>10023.5</v>
      </c>
      <c r="O251" s="90">
        <v>10023.5</v>
      </c>
      <c r="P251" s="90">
        <v>14239.1</v>
      </c>
      <c r="Q251" s="90">
        <v>16855.599999999999</v>
      </c>
      <c r="R251" s="55">
        <v>16334.2</v>
      </c>
      <c r="S251" s="55">
        <v>16281.1</v>
      </c>
    </row>
    <row r="252" spans="1:19" ht="14.25" customHeight="1">
      <c r="A252" s="318"/>
      <c r="B252" s="311"/>
      <c r="C252" s="317"/>
      <c r="D252" s="315"/>
      <c r="E252" s="315"/>
      <c r="F252" s="315"/>
      <c r="G252" s="315"/>
      <c r="H252" s="315"/>
      <c r="I252" s="315"/>
      <c r="J252" s="315"/>
      <c r="K252" s="315"/>
      <c r="L252" s="34" t="s">
        <v>24</v>
      </c>
      <c r="M252" s="34" t="s">
        <v>33</v>
      </c>
      <c r="N252" s="90">
        <v>35089.599999999999</v>
      </c>
      <c r="O252" s="55">
        <v>34033.300000000003</v>
      </c>
      <c r="P252" s="90">
        <v>38975.699999999997</v>
      </c>
      <c r="Q252" s="55">
        <v>45104.6</v>
      </c>
      <c r="R252" s="55">
        <v>47236.7</v>
      </c>
      <c r="S252" s="55">
        <v>49126.2</v>
      </c>
    </row>
    <row r="253" spans="1:19" ht="14.25" customHeight="1">
      <c r="A253" s="318"/>
      <c r="B253" s="311"/>
      <c r="C253" s="317"/>
      <c r="D253" s="315"/>
      <c r="E253" s="315"/>
      <c r="F253" s="315"/>
      <c r="G253" s="315"/>
      <c r="H253" s="315"/>
      <c r="I253" s="315"/>
      <c r="J253" s="315"/>
      <c r="K253" s="315"/>
      <c r="L253" s="34" t="s">
        <v>24</v>
      </c>
      <c r="M253" s="34" t="s">
        <v>30</v>
      </c>
      <c r="N253" s="90"/>
      <c r="O253" s="55"/>
      <c r="P253" s="90"/>
      <c r="Q253" s="55"/>
      <c r="R253" s="55"/>
      <c r="S253" s="55"/>
    </row>
    <row r="254" spans="1:19" ht="14.25" customHeight="1">
      <c r="A254" s="318"/>
      <c r="B254" s="311"/>
      <c r="C254" s="317"/>
      <c r="D254" s="315"/>
      <c r="E254" s="315"/>
      <c r="F254" s="315"/>
      <c r="G254" s="315"/>
      <c r="H254" s="315"/>
      <c r="I254" s="315"/>
      <c r="J254" s="315"/>
      <c r="K254" s="315"/>
      <c r="L254" s="34" t="s">
        <v>24</v>
      </c>
      <c r="M254" s="34" t="s">
        <v>31</v>
      </c>
      <c r="N254" s="90"/>
      <c r="O254" s="90"/>
      <c r="P254" s="90"/>
      <c r="Q254" s="55"/>
      <c r="R254" s="55"/>
      <c r="S254" s="55"/>
    </row>
    <row r="255" spans="1:19" ht="14.25" customHeight="1">
      <c r="A255" s="318"/>
      <c r="B255" s="311"/>
      <c r="C255" s="317"/>
      <c r="D255" s="315"/>
      <c r="E255" s="315"/>
      <c r="F255" s="315"/>
      <c r="G255" s="315"/>
      <c r="H255" s="315"/>
      <c r="I255" s="315"/>
      <c r="J255" s="315"/>
      <c r="K255" s="315"/>
      <c r="L255" s="34" t="s">
        <v>24</v>
      </c>
      <c r="M255" s="34" t="s">
        <v>34</v>
      </c>
      <c r="N255" s="90">
        <v>48813.2</v>
      </c>
      <c r="O255" s="90">
        <v>46732.800000000003</v>
      </c>
      <c r="P255" s="90">
        <v>56724</v>
      </c>
      <c r="Q255" s="55">
        <v>58799.3</v>
      </c>
      <c r="R255" s="55">
        <v>56384.800000000003</v>
      </c>
      <c r="S255" s="55">
        <v>58335.8</v>
      </c>
    </row>
    <row r="256" spans="1:19" ht="14.25" customHeight="1">
      <c r="A256" s="318"/>
      <c r="B256" s="311"/>
      <c r="C256" s="317"/>
      <c r="D256" s="315"/>
      <c r="E256" s="315"/>
      <c r="F256" s="315"/>
      <c r="G256" s="315"/>
      <c r="H256" s="315"/>
      <c r="I256" s="315"/>
      <c r="J256" s="315"/>
      <c r="K256" s="315"/>
      <c r="L256" s="34" t="s">
        <v>25</v>
      </c>
      <c r="M256" s="34" t="s">
        <v>21</v>
      </c>
      <c r="N256" s="90"/>
      <c r="O256" s="55"/>
      <c r="P256" s="90"/>
      <c r="Q256" s="55"/>
      <c r="R256" s="55"/>
      <c r="S256" s="55"/>
    </row>
    <row r="257" spans="1:19" ht="14.25" customHeight="1">
      <c r="A257" s="318"/>
      <c r="B257" s="311"/>
      <c r="C257" s="317"/>
      <c r="D257" s="315"/>
      <c r="E257" s="315"/>
      <c r="F257" s="315"/>
      <c r="G257" s="315"/>
      <c r="H257" s="315"/>
      <c r="I257" s="315"/>
      <c r="J257" s="315"/>
      <c r="K257" s="315"/>
      <c r="L257" s="34" t="s">
        <v>25</v>
      </c>
      <c r="M257" s="34" t="s">
        <v>22</v>
      </c>
      <c r="N257" s="90"/>
      <c r="O257" s="55"/>
      <c r="P257" s="90"/>
      <c r="Q257" s="55"/>
      <c r="R257" s="55"/>
      <c r="S257" s="55"/>
    </row>
    <row r="258" spans="1:19" ht="14.25" customHeight="1">
      <c r="A258" s="318"/>
      <c r="B258" s="311"/>
      <c r="C258" s="317"/>
      <c r="D258" s="315"/>
      <c r="E258" s="315"/>
      <c r="F258" s="315"/>
      <c r="G258" s="315"/>
      <c r="H258" s="315"/>
      <c r="I258" s="315"/>
      <c r="J258" s="315"/>
      <c r="K258" s="315"/>
      <c r="L258" s="34" t="s">
        <v>25</v>
      </c>
      <c r="M258" s="34" t="s">
        <v>23</v>
      </c>
      <c r="N258" s="90">
        <v>1026</v>
      </c>
      <c r="O258" s="55">
        <v>972.5</v>
      </c>
      <c r="P258" s="90">
        <v>708.4</v>
      </c>
      <c r="Q258" s="90">
        <v>1026</v>
      </c>
      <c r="R258" s="90">
        <v>1026</v>
      </c>
      <c r="S258" s="90">
        <v>1026</v>
      </c>
    </row>
    <row r="259" spans="1:19" ht="14.25" customHeight="1">
      <c r="A259" s="318"/>
      <c r="B259" s="311"/>
      <c r="C259" s="317"/>
      <c r="D259" s="315"/>
      <c r="E259" s="315"/>
      <c r="F259" s="315"/>
      <c r="G259" s="315"/>
      <c r="H259" s="315"/>
      <c r="I259" s="315"/>
      <c r="J259" s="315"/>
      <c r="K259" s="315"/>
      <c r="L259" s="34" t="s">
        <v>25</v>
      </c>
      <c r="M259" s="34" t="s">
        <v>25</v>
      </c>
      <c r="N259" s="90">
        <v>34748.699999999997</v>
      </c>
      <c r="O259" s="55">
        <v>34287.800000000003</v>
      </c>
      <c r="P259" s="90">
        <v>38804</v>
      </c>
      <c r="Q259" s="55">
        <v>44322.9</v>
      </c>
      <c r="R259" s="55">
        <v>47254.7</v>
      </c>
      <c r="S259" s="55">
        <v>47710.2</v>
      </c>
    </row>
    <row r="260" spans="1:19" ht="14.25" customHeight="1">
      <c r="A260" s="318"/>
      <c r="B260" s="311"/>
      <c r="C260" s="317"/>
      <c r="D260" s="315"/>
      <c r="E260" s="315"/>
      <c r="F260" s="315"/>
      <c r="G260" s="315"/>
      <c r="H260" s="315"/>
      <c r="I260" s="315"/>
      <c r="J260" s="315"/>
      <c r="K260" s="315"/>
      <c r="L260" s="34" t="s">
        <v>27</v>
      </c>
      <c r="M260" s="34" t="s">
        <v>21</v>
      </c>
      <c r="N260" s="90"/>
      <c r="O260" s="55"/>
      <c r="P260" s="90"/>
      <c r="Q260" s="55"/>
      <c r="R260" s="55"/>
      <c r="S260" s="55"/>
    </row>
    <row r="261" spans="1:19" ht="14.25" customHeight="1">
      <c r="A261" s="318"/>
      <c r="B261" s="311"/>
      <c r="C261" s="317"/>
      <c r="D261" s="315"/>
      <c r="E261" s="315"/>
      <c r="F261" s="315"/>
      <c r="G261" s="315"/>
      <c r="H261" s="315"/>
      <c r="I261" s="315"/>
      <c r="J261" s="315"/>
      <c r="K261" s="315"/>
      <c r="L261" s="34" t="s">
        <v>27</v>
      </c>
      <c r="M261" s="34" t="s">
        <v>22</v>
      </c>
      <c r="N261" s="90"/>
      <c r="O261" s="55"/>
      <c r="P261" s="90"/>
      <c r="Q261" s="55"/>
      <c r="R261" s="55"/>
      <c r="S261" s="55"/>
    </row>
    <row r="262" spans="1:19" ht="14.25" customHeight="1">
      <c r="A262" s="318"/>
      <c r="B262" s="311"/>
      <c r="C262" s="317"/>
      <c r="D262" s="315"/>
      <c r="E262" s="315"/>
      <c r="F262" s="315"/>
      <c r="G262" s="315"/>
      <c r="H262" s="315"/>
      <c r="I262" s="315"/>
      <c r="J262" s="315"/>
      <c r="K262" s="315"/>
      <c r="L262" s="34" t="s">
        <v>27</v>
      </c>
      <c r="M262" s="34" t="s">
        <v>23</v>
      </c>
      <c r="N262" s="90"/>
      <c r="O262" s="55"/>
      <c r="P262" s="90"/>
      <c r="Q262" s="55"/>
      <c r="R262" s="55"/>
      <c r="S262" s="55"/>
    </row>
    <row r="263" spans="1:19" ht="14.25" customHeight="1">
      <c r="A263" s="318"/>
      <c r="B263" s="311"/>
      <c r="C263" s="317"/>
      <c r="D263" s="315"/>
      <c r="E263" s="315"/>
      <c r="F263" s="315"/>
      <c r="G263" s="315"/>
      <c r="H263" s="315"/>
      <c r="I263" s="315"/>
      <c r="J263" s="315"/>
      <c r="K263" s="315"/>
      <c r="L263" s="34" t="s">
        <v>27</v>
      </c>
      <c r="M263" s="34" t="s">
        <v>27</v>
      </c>
      <c r="N263" s="90"/>
      <c r="O263" s="90"/>
      <c r="P263" s="90"/>
      <c r="Q263" s="55"/>
      <c r="R263" s="55"/>
      <c r="S263" s="55"/>
    </row>
    <row r="264" spans="1:19" ht="14.25" customHeight="1">
      <c r="A264" s="318"/>
      <c r="B264" s="311"/>
      <c r="C264" s="317"/>
      <c r="D264" s="315"/>
      <c r="E264" s="315"/>
      <c r="F264" s="315"/>
      <c r="G264" s="315"/>
      <c r="H264" s="315"/>
      <c r="I264" s="315"/>
      <c r="J264" s="315"/>
      <c r="K264" s="315"/>
      <c r="L264" s="34" t="s">
        <v>27</v>
      </c>
      <c r="M264" s="34" t="s">
        <v>30</v>
      </c>
      <c r="N264" s="90">
        <v>38448</v>
      </c>
      <c r="O264" s="55">
        <v>38412.6</v>
      </c>
      <c r="P264" s="90">
        <v>42133.3</v>
      </c>
      <c r="Q264" s="55">
        <v>43755.1</v>
      </c>
      <c r="R264" s="55">
        <v>45905.3</v>
      </c>
      <c r="S264" s="55">
        <v>47775.5</v>
      </c>
    </row>
    <row r="265" spans="1:19" ht="14.25" customHeight="1">
      <c r="A265" s="318"/>
      <c r="B265" s="311"/>
      <c r="C265" s="317"/>
      <c r="D265" s="315"/>
      <c r="E265" s="315"/>
      <c r="F265" s="315"/>
      <c r="G265" s="315"/>
      <c r="H265" s="315"/>
      <c r="I265" s="315"/>
      <c r="J265" s="315"/>
      <c r="K265" s="315"/>
      <c r="L265" s="34" t="s">
        <v>33</v>
      </c>
      <c r="M265" s="34" t="s">
        <v>21</v>
      </c>
      <c r="N265" s="90"/>
      <c r="O265" s="55"/>
      <c r="P265" s="90"/>
      <c r="Q265" s="90"/>
      <c r="R265" s="55"/>
      <c r="S265" s="55"/>
    </row>
    <row r="266" spans="1:19" ht="14.25" customHeight="1">
      <c r="A266" s="318"/>
      <c r="B266" s="311"/>
      <c r="C266" s="317"/>
      <c r="D266" s="315"/>
      <c r="E266" s="315"/>
      <c r="F266" s="315"/>
      <c r="G266" s="315"/>
      <c r="H266" s="315"/>
      <c r="I266" s="315"/>
      <c r="J266" s="315"/>
      <c r="K266" s="315"/>
      <c r="L266" s="34" t="s">
        <v>33</v>
      </c>
      <c r="M266" s="34" t="s">
        <v>24</v>
      </c>
      <c r="N266" s="90">
        <f>20138.6-0.1</f>
        <v>20138.5</v>
      </c>
      <c r="O266" s="55">
        <v>20089.8</v>
      </c>
      <c r="P266" s="90">
        <v>22919.7</v>
      </c>
      <c r="Q266" s="55">
        <v>23245.5</v>
      </c>
      <c r="R266" s="55">
        <v>24180.7</v>
      </c>
      <c r="S266" s="55">
        <v>25040.2</v>
      </c>
    </row>
    <row r="267" spans="1:19" ht="14.25" customHeight="1">
      <c r="A267" s="318"/>
      <c r="B267" s="311"/>
      <c r="C267" s="317"/>
      <c r="D267" s="315"/>
      <c r="E267" s="315"/>
      <c r="F267" s="315"/>
      <c r="G267" s="315"/>
      <c r="H267" s="315"/>
      <c r="I267" s="315"/>
      <c r="J267" s="315"/>
      <c r="K267" s="315"/>
      <c r="L267" s="34" t="s">
        <v>31</v>
      </c>
      <c r="M267" s="34" t="s">
        <v>21</v>
      </c>
      <c r="N267" s="90">
        <v>32702</v>
      </c>
      <c r="O267" s="90">
        <v>32364</v>
      </c>
      <c r="P267" s="90">
        <v>33800</v>
      </c>
      <c r="Q267" s="90">
        <v>35002</v>
      </c>
      <c r="R267" s="90">
        <v>35002</v>
      </c>
      <c r="S267" s="90">
        <v>35002</v>
      </c>
    </row>
    <row r="268" spans="1:19" ht="14.25" customHeight="1">
      <c r="A268" s="318"/>
      <c r="B268" s="311"/>
      <c r="C268" s="317"/>
      <c r="D268" s="315"/>
      <c r="E268" s="315"/>
      <c r="F268" s="315"/>
      <c r="G268" s="315"/>
      <c r="H268" s="315"/>
      <c r="I268" s="315"/>
      <c r="J268" s="315"/>
      <c r="K268" s="315"/>
      <c r="L268" s="34" t="s">
        <v>31</v>
      </c>
      <c r="M268" s="34" t="s">
        <v>23</v>
      </c>
      <c r="N268" s="90">
        <v>21797.200000000001</v>
      </c>
      <c r="O268" s="55">
        <v>21713.200000000001</v>
      </c>
      <c r="P268" s="90">
        <v>23712.6</v>
      </c>
      <c r="Q268" s="55">
        <v>25093.8</v>
      </c>
      <c r="R268" s="55">
        <v>27281.9</v>
      </c>
      <c r="S268" s="55">
        <v>30076.6</v>
      </c>
    </row>
    <row r="269" spans="1:19" ht="14.25" customHeight="1">
      <c r="A269" s="318"/>
      <c r="B269" s="311"/>
      <c r="C269" s="317"/>
      <c r="D269" s="315"/>
      <c r="E269" s="315"/>
      <c r="F269" s="315"/>
      <c r="G269" s="315"/>
      <c r="H269" s="315"/>
      <c r="I269" s="315"/>
      <c r="J269" s="315"/>
      <c r="K269" s="315"/>
      <c r="L269" s="34" t="s">
        <v>28</v>
      </c>
      <c r="M269" s="34" t="s">
        <v>22</v>
      </c>
      <c r="N269" s="90"/>
      <c r="O269" s="55"/>
      <c r="P269" s="90"/>
      <c r="Q269" s="55"/>
      <c r="R269" s="55"/>
      <c r="S269" s="55"/>
    </row>
    <row r="270" spans="1:19">
      <c r="A270" s="318"/>
      <c r="B270" s="311"/>
      <c r="C270" s="317"/>
      <c r="D270" s="315"/>
      <c r="E270" s="315"/>
      <c r="F270" s="315"/>
      <c r="G270" s="315"/>
      <c r="H270" s="315"/>
      <c r="I270" s="315"/>
      <c r="J270" s="315"/>
      <c r="K270" s="315"/>
      <c r="L270" s="34" t="s">
        <v>28</v>
      </c>
      <c r="M270" s="34" t="s">
        <v>25</v>
      </c>
      <c r="N270" s="90">
        <v>17200.2</v>
      </c>
      <c r="O270" s="55">
        <v>17022.5</v>
      </c>
      <c r="P270" s="90">
        <v>23212.5</v>
      </c>
      <c r="Q270" s="55">
        <v>23599.200000000001</v>
      </c>
      <c r="R270" s="55">
        <v>24692</v>
      </c>
      <c r="S270" s="55">
        <v>25605.7</v>
      </c>
    </row>
    <row r="271" spans="1:19" ht="56.25">
      <c r="A271" s="54" t="s">
        <v>424</v>
      </c>
      <c r="B271" s="45">
        <v>2200</v>
      </c>
      <c r="C271" s="46" t="s">
        <v>20</v>
      </c>
      <c r="D271" s="46" t="s">
        <v>20</v>
      </c>
      <c r="E271" s="46" t="s">
        <v>20</v>
      </c>
      <c r="F271" s="46" t="s">
        <v>20</v>
      </c>
      <c r="G271" s="46" t="s">
        <v>20</v>
      </c>
      <c r="H271" s="46" t="s">
        <v>20</v>
      </c>
      <c r="I271" s="46" t="s">
        <v>20</v>
      </c>
      <c r="J271" s="46" t="s">
        <v>20</v>
      </c>
      <c r="K271" s="46" t="s">
        <v>20</v>
      </c>
      <c r="L271" s="51"/>
      <c r="M271" s="51"/>
      <c r="N271" s="90">
        <f t="shared" ref="N271" si="181">N272+N294+N299</f>
        <v>148097.70000000001</v>
      </c>
      <c r="O271" s="90">
        <f t="shared" ref="O271:S271" si="182">O272+O294+O299</f>
        <v>147997.79999999999</v>
      </c>
      <c r="P271" s="90">
        <f t="shared" si="182"/>
        <v>149780.70000000001</v>
      </c>
      <c r="Q271" s="90">
        <f t="shared" si="182"/>
        <v>107380.1</v>
      </c>
      <c r="R271" s="90">
        <f t="shared" si="182"/>
        <v>108466.4</v>
      </c>
      <c r="S271" s="90">
        <f t="shared" si="182"/>
        <v>112008.7</v>
      </c>
    </row>
    <row r="272" spans="1:19" ht="61.5" customHeight="1">
      <c r="A272" s="54" t="s">
        <v>214</v>
      </c>
      <c r="B272" s="45">
        <v>2201</v>
      </c>
      <c r="C272" s="46" t="s">
        <v>20</v>
      </c>
      <c r="D272" s="46" t="s">
        <v>20</v>
      </c>
      <c r="E272" s="46" t="s">
        <v>20</v>
      </c>
      <c r="F272" s="46" t="s">
        <v>20</v>
      </c>
      <c r="G272" s="46" t="s">
        <v>20</v>
      </c>
      <c r="H272" s="46" t="s">
        <v>20</v>
      </c>
      <c r="I272" s="46" t="s">
        <v>20</v>
      </c>
      <c r="J272" s="46" t="s">
        <v>20</v>
      </c>
      <c r="K272" s="46" t="s">
        <v>20</v>
      </c>
      <c r="L272" s="51"/>
      <c r="M272" s="51"/>
      <c r="N272" s="90">
        <f t="shared" ref="N272" si="183">N273+N274+N275+N276+N277+N278+N279+N282+N283+N284+N285+N286+N287+N288</f>
        <v>94016.200000000012</v>
      </c>
      <c r="O272" s="55">
        <f t="shared" ref="O272:S272" si="184">O273+O274+O275+O276+O277+O278+O279+O282+O283+O284+O285+O286+O287+O288</f>
        <v>94016.3</v>
      </c>
      <c r="P272" s="90">
        <f t="shared" si="184"/>
        <v>45609.4</v>
      </c>
      <c r="Q272" s="55">
        <f t="shared" si="184"/>
        <v>53744.1</v>
      </c>
      <c r="R272" s="55">
        <f t="shared" si="184"/>
        <v>54830.400000000001</v>
      </c>
      <c r="S272" s="55">
        <f t="shared" si="184"/>
        <v>58372.7</v>
      </c>
    </row>
    <row r="273" spans="1:19" ht="24" customHeight="1">
      <c r="A273" s="54" t="s">
        <v>215</v>
      </c>
      <c r="B273" s="45">
        <v>2202</v>
      </c>
      <c r="C273" s="50"/>
      <c r="D273" s="51"/>
      <c r="E273" s="51"/>
      <c r="F273" s="51"/>
      <c r="G273" s="51"/>
      <c r="H273" s="51"/>
      <c r="I273" s="51"/>
      <c r="J273" s="51"/>
      <c r="K273" s="51"/>
      <c r="L273" s="34" t="s">
        <v>33</v>
      </c>
      <c r="M273" s="34" t="s">
        <v>21</v>
      </c>
      <c r="N273" s="90">
        <v>35768.9</v>
      </c>
      <c r="O273" s="90">
        <v>35769</v>
      </c>
      <c r="P273" s="90">
        <v>45609.4</v>
      </c>
      <c r="Q273" s="55">
        <v>53744.1</v>
      </c>
      <c r="R273" s="55">
        <v>54830.400000000001</v>
      </c>
      <c r="S273" s="55">
        <v>58372.7</v>
      </c>
    </row>
    <row r="274" spans="1:19" ht="33.75">
      <c r="A274" s="54" t="s">
        <v>455</v>
      </c>
      <c r="B274" s="45">
        <v>2203</v>
      </c>
      <c r="C274" s="50"/>
      <c r="D274" s="51"/>
      <c r="E274" s="51"/>
      <c r="F274" s="51"/>
      <c r="G274" s="51"/>
      <c r="H274" s="51"/>
      <c r="I274" s="51"/>
      <c r="J274" s="51"/>
      <c r="K274" s="51"/>
      <c r="L274" s="51"/>
      <c r="M274" s="51"/>
      <c r="N274" s="198">
        <v>0</v>
      </c>
      <c r="O274" s="48">
        <v>0</v>
      </c>
      <c r="P274" s="91">
        <v>0</v>
      </c>
      <c r="Q274" s="48">
        <v>0</v>
      </c>
      <c r="R274" s="48">
        <v>0</v>
      </c>
      <c r="S274" s="48">
        <v>0</v>
      </c>
    </row>
    <row r="275" spans="1:19" ht="33.75">
      <c r="A275" s="54" t="s">
        <v>221</v>
      </c>
      <c r="B275" s="45">
        <v>2204</v>
      </c>
      <c r="C275" s="50"/>
      <c r="D275" s="51"/>
      <c r="E275" s="51"/>
      <c r="F275" s="51"/>
      <c r="G275" s="51"/>
      <c r="H275" s="51"/>
      <c r="I275" s="51"/>
      <c r="J275" s="51"/>
      <c r="K275" s="51"/>
      <c r="L275" s="51"/>
      <c r="M275" s="51"/>
      <c r="N275" s="198">
        <v>0</v>
      </c>
      <c r="O275" s="48">
        <v>0</v>
      </c>
      <c r="P275" s="91">
        <v>0</v>
      </c>
      <c r="Q275" s="48">
        <v>0</v>
      </c>
      <c r="R275" s="48">
        <v>0</v>
      </c>
      <c r="S275" s="48">
        <v>0</v>
      </c>
    </row>
    <row r="276" spans="1:19" ht="56.25">
      <c r="A276" s="54" t="s">
        <v>222</v>
      </c>
      <c r="B276" s="45">
        <v>2205</v>
      </c>
      <c r="C276" s="50"/>
      <c r="D276" s="51"/>
      <c r="E276" s="51"/>
      <c r="F276" s="51"/>
      <c r="G276" s="51"/>
      <c r="H276" s="51"/>
      <c r="I276" s="51"/>
      <c r="J276" s="51"/>
      <c r="K276" s="51"/>
      <c r="L276" s="51"/>
      <c r="M276" s="51"/>
      <c r="N276" s="198">
        <v>0</v>
      </c>
      <c r="O276" s="48">
        <v>0</v>
      </c>
      <c r="P276" s="91">
        <v>0</v>
      </c>
      <c r="Q276" s="48">
        <v>0</v>
      </c>
      <c r="R276" s="48">
        <v>0</v>
      </c>
      <c r="S276" s="48">
        <v>0</v>
      </c>
    </row>
    <row r="277" spans="1:19" ht="56.25">
      <c r="A277" s="54" t="s">
        <v>223</v>
      </c>
      <c r="B277" s="45">
        <v>2206</v>
      </c>
      <c r="C277" s="50"/>
      <c r="D277" s="51"/>
      <c r="E277" s="51"/>
      <c r="F277" s="51"/>
      <c r="G277" s="51"/>
      <c r="H277" s="51"/>
      <c r="I277" s="51"/>
      <c r="J277" s="51"/>
      <c r="K277" s="51"/>
      <c r="L277" s="51"/>
      <c r="M277" s="51"/>
      <c r="N277" s="198">
        <v>0</v>
      </c>
      <c r="O277" s="48">
        <v>0</v>
      </c>
      <c r="P277" s="91">
        <v>0</v>
      </c>
      <c r="Q277" s="48">
        <v>0</v>
      </c>
      <c r="R277" s="48">
        <v>0</v>
      </c>
      <c r="S277" s="48">
        <v>0</v>
      </c>
    </row>
    <row r="278" spans="1:19" ht="22.5">
      <c r="A278" s="54" t="s">
        <v>224</v>
      </c>
      <c r="B278" s="45">
        <v>2207</v>
      </c>
      <c r="C278" s="50"/>
      <c r="D278" s="51"/>
      <c r="E278" s="51"/>
      <c r="F278" s="51"/>
      <c r="G278" s="51"/>
      <c r="H278" s="51"/>
      <c r="I278" s="51"/>
      <c r="J278" s="51"/>
      <c r="K278" s="51"/>
      <c r="L278" s="51"/>
      <c r="M278" s="51"/>
      <c r="N278" s="198">
        <v>0</v>
      </c>
      <c r="O278" s="48">
        <v>0</v>
      </c>
      <c r="P278" s="91">
        <v>0</v>
      </c>
      <c r="Q278" s="48">
        <v>0</v>
      </c>
      <c r="R278" s="48">
        <v>0</v>
      </c>
      <c r="S278" s="48">
        <v>0</v>
      </c>
    </row>
    <row r="279" spans="1:19" ht="22.5">
      <c r="A279" s="54" t="s">
        <v>225</v>
      </c>
      <c r="B279" s="45">
        <v>2208</v>
      </c>
      <c r="C279" s="50"/>
      <c r="D279" s="51"/>
      <c r="E279" s="51"/>
      <c r="F279" s="51"/>
      <c r="G279" s="51"/>
      <c r="H279" s="51"/>
      <c r="I279" s="51"/>
      <c r="J279" s="51"/>
      <c r="K279" s="51"/>
      <c r="L279" s="34"/>
      <c r="M279" s="34"/>
      <c r="N279" s="198">
        <f>N280</f>
        <v>58247.3</v>
      </c>
      <c r="O279" s="201">
        <f t="shared" ref="O279:S279" si="185">O280</f>
        <v>58247.3</v>
      </c>
      <c r="P279" s="201">
        <f t="shared" si="185"/>
        <v>0</v>
      </c>
      <c r="Q279" s="201">
        <f t="shared" si="185"/>
        <v>0</v>
      </c>
      <c r="R279" s="201">
        <f t="shared" si="185"/>
        <v>0</v>
      </c>
      <c r="S279" s="201">
        <f t="shared" si="185"/>
        <v>0</v>
      </c>
    </row>
    <row r="280" spans="1:19">
      <c r="A280" s="54"/>
      <c r="B280" s="45"/>
      <c r="C280" s="50"/>
      <c r="D280" s="51"/>
      <c r="E280" s="51"/>
      <c r="F280" s="51"/>
      <c r="G280" s="51"/>
      <c r="H280" s="51"/>
      <c r="I280" s="51"/>
      <c r="J280" s="51"/>
      <c r="K280" s="51"/>
      <c r="L280" s="34" t="s">
        <v>24</v>
      </c>
      <c r="M280" s="34" t="s">
        <v>34</v>
      </c>
      <c r="N280" s="198">
        <v>58247.3</v>
      </c>
      <c r="O280" s="201">
        <v>58247.3</v>
      </c>
      <c r="P280" s="91"/>
      <c r="Q280" s="48"/>
      <c r="R280" s="48"/>
      <c r="S280" s="48"/>
    </row>
    <row r="281" spans="1:19">
      <c r="A281" s="54"/>
      <c r="B281" s="45"/>
      <c r="C281" s="50"/>
      <c r="D281" s="51"/>
      <c r="E281" s="51"/>
      <c r="F281" s="51"/>
      <c r="G281" s="51"/>
      <c r="H281" s="51"/>
      <c r="I281" s="51"/>
      <c r="J281" s="51"/>
      <c r="K281" s="51"/>
      <c r="L281" s="34"/>
      <c r="M281" s="34"/>
      <c r="N281" s="198"/>
      <c r="O281" s="48"/>
      <c r="P281" s="91"/>
      <c r="Q281" s="48"/>
      <c r="R281" s="48"/>
      <c r="S281" s="48"/>
    </row>
    <row r="282" spans="1:19" ht="56.25">
      <c r="A282" s="54" t="s">
        <v>228</v>
      </c>
      <c r="B282" s="45">
        <v>2209</v>
      </c>
      <c r="C282" s="50"/>
      <c r="D282" s="51"/>
      <c r="E282" s="51"/>
      <c r="F282" s="51"/>
      <c r="G282" s="51"/>
      <c r="H282" s="51"/>
      <c r="I282" s="51"/>
      <c r="J282" s="51"/>
      <c r="K282" s="51"/>
      <c r="L282" s="51"/>
      <c r="M282" s="51"/>
      <c r="N282" s="198">
        <v>0</v>
      </c>
      <c r="O282" s="48">
        <v>0</v>
      </c>
      <c r="P282" s="91">
        <v>0</v>
      </c>
      <c r="Q282" s="48">
        <v>0</v>
      </c>
      <c r="R282" s="48">
        <v>0</v>
      </c>
      <c r="S282" s="48">
        <v>0</v>
      </c>
    </row>
    <row r="283" spans="1:19" ht="78.75">
      <c r="A283" s="54" t="s">
        <v>229</v>
      </c>
      <c r="B283" s="45">
        <v>2210</v>
      </c>
      <c r="C283" s="50"/>
      <c r="D283" s="51"/>
      <c r="E283" s="51"/>
      <c r="F283" s="51"/>
      <c r="G283" s="51"/>
      <c r="H283" s="51"/>
      <c r="I283" s="51"/>
      <c r="J283" s="51"/>
      <c r="K283" s="51"/>
      <c r="L283" s="51"/>
      <c r="M283" s="51"/>
      <c r="N283" s="198">
        <v>0</v>
      </c>
      <c r="O283" s="48">
        <v>0</v>
      </c>
      <c r="P283" s="91">
        <v>0</v>
      </c>
      <c r="Q283" s="48">
        <v>0</v>
      </c>
      <c r="R283" s="48">
        <v>0</v>
      </c>
      <c r="S283" s="48">
        <v>0</v>
      </c>
    </row>
    <row r="284" spans="1:19" ht="45">
      <c r="A284" s="54" t="s">
        <v>230</v>
      </c>
      <c r="B284" s="45">
        <v>2211</v>
      </c>
      <c r="C284" s="50"/>
      <c r="D284" s="51"/>
      <c r="E284" s="51"/>
      <c r="F284" s="51"/>
      <c r="G284" s="51"/>
      <c r="H284" s="51"/>
      <c r="I284" s="51"/>
      <c r="J284" s="51"/>
      <c r="K284" s="51"/>
      <c r="L284" s="51"/>
      <c r="M284" s="51"/>
      <c r="N284" s="198">
        <v>0</v>
      </c>
      <c r="O284" s="48">
        <v>0</v>
      </c>
      <c r="P284" s="91">
        <v>0</v>
      </c>
      <c r="Q284" s="48">
        <v>0</v>
      </c>
      <c r="R284" s="48">
        <v>0</v>
      </c>
      <c r="S284" s="48">
        <v>0</v>
      </c>
    </row>
    <row r="285" spans="1:19" ht="123.75">
      <c r="A285" s="54" t="s">
        <v>231</v>
      </c>
      <c r="B285" s="45">
        <v>2212</v>
      </c>
      <c r="C285" s="50"/>
      <c r="D285" s="51"/>
      <c r="E285" s="51"/>
      <c r="F285" s="51"/>
      <c r="G285" s="51"/>
      <c r="H285" s="51"/>
      <c r="I285" s="51"/>
      <c r="J285" s="51"/>
      <c r="K285" s="51"/>
      <c r="L285" s="51"/>
      <c r="M285" s="51"/>
      <c r="N285" s="198">
        <v>0</v>
      </c>
      <c r="O285" s="48">
        <v>0</v>
      </c>
      <c r="P285" s="91">
        <v>0</v>
      </c>
      <c r="Q285" s="48">
        <v>0</v>
      </c>
      <c r="R285" s="48">
        <v>0</v>
      </c>
      <c r="S285" s="48">
        <v>0</v>
      </c>
    </row>
    <row r="286" spans="1:19" ht="67.5">
      <c r="A286" s="54" t="s">
        <v>232</v>
      </c>
      <c r="B286" s="45">
        <v>2213</v>
      </c>
      <c r="C286" s="50"/>
      <c r="D286" s="51"/>
      <c r="E286" s="51"/>
      <c r="F286" s="51"/>
      <c r="G286" s="51"/>
      <c r="H286" s="51"/>
      <c r="I286" s="51"/>
      <c r="J286" s="51"/>
      <c r="K286" s="51"/>
      <c r="L286" s="51"/>
      <c r="M286" s="51"/>
      <c r="N286" s="198">
        <v>0</v>
      </c>
      <c r="O286" s="48">
        <v>0</v>
      </c>
      <c r="P286" s="91">
        <v>0</v>
      </c>
      <c r="Q286" s="48">
        <v>0</v>
      </c>
      <c r="R286" s="48">
        <v>0</v>
      </c>
      <c r="S286" s="48">
        <v>0</v>
      </c>
    </row>
    <row r="287" spans="1:19" ht="45">
      <c r="A287" s="54" t="s">
        <v>233</v>
      </c>
      <c r="B287" s="45">
        <v>2214</v>
      </c>
      <c r="C287" s="50"/>
      <c r="D287" s="51"/>
      <c r="E287" s="51"/>
      <c r="F287" s="51"/>
      <c r="G287" s="51"/>
      <c r="H287" s="51"/>
      <c r="I287" s="51"/>
      <c r="J287" s="51"/>
      <c r="K287" s="51"/>
      <c r="L287" s="51"/>
      <c r="M287" s="51"/>
      <c r="N287" s="198">
        <v>0</v>
      </c>
      <c r="O287" s="48">
        <v>0</v>
      </c>
      <c r="P287" s="91">
        <v>0</v>
      </c>
      <c r="Q287" s="48">
        <v>0</v>
      </c>
      <c r="R287" s="48">
        <v>0</v>
      </c>
      <c r="S287" s="48">
        <v>0</v>
      </c>
    </row>
    <row r="288" spans="1:19" ht="56.25">
      <c r="A288" s="54" t="s">
        <v>241</v>
      </c>
      <c r="B288" s="45">
        <v>2215</v>
      </c>
      <c r="C288" s="50"/>
      <c r="D288" s="51"/>
      <c r="E288" s="51"/>
      <c r="F288" s="51"/>
      <c r="G288" s="51"/>
      <c r="H288" s="51"/>
      <c r="I288" s="51"/>
      <c r="J288" s="51"/>
      <c r="K288" s="51"/>
      <c r="L288" s="51"/>
      <c r="M288" s="51"/>
      <c r="N288" s="198">
        <v>0</v>
      </c>
      <c r="O288" s="48">
        <v>0</v>
      </c>
      <c r="P288" s="91">
        <v>0</v>
      </c>
      <c r="Q288" s="48">
        <v>0</v>
      </c>
      <c r="R288" s="48">
        <v>0</v>
      </c>
      <c r="S288" s="48">
        <v>0</v>
      </c>
    </row>
    <row r="289" spans="1:19" ht="54.75" customHeight="1">
      <c r="A289" s="54" t="s">
        <v>242</v>
      </c>
      <c r="B289" s="74">
        <v>2216</v>
      </c>
      <c r="C289" s="50"/>
      <c r="D289" s="51"/>
      <c r="E289" s="51"/>
      <c r="F289" s="51"/>
      <c r="G289" s="51"/>
      <c r="H289" s="51"/>
      <c r="I289" s="51"/>
      <c r="J289" s="51"/>
      <c r="K289" s="51"/>
      <c r="L289" s="51"/>
      <c r="M289" s="51"/>
      <c r="N289" s="198"/>
      <c r="O289" s="48"/>
      <c r="P289" s="91"/>
      <c r="Q289" s="48"/>
      <c r="R289" s="48"/>
      <c r="S289" s="48"/>
    </row>
    <row r="290" spans="1:19" ht="45">
      <c r="A290" s="54" t="s">
        <v>243</v>
      </c>
      <c r="B290" s="74">
        <v>2217</v>
      </c>
      <c r="C290" s="50"/>
      <c r="D290" s="51"/>
      <c r="E290" s="51"/>
      <c r="F290" s="51"/>
      <c r="G290" s="51"/>
      <c r="H290" s="51"/>
      <c r="I290" s="51"/>
      <c r="J290" s="51"/>
      <c r="K290" s="51"/>
      <c r="L290" s="51"/>
      <c r="M290" s="51"/>
      <c r="N290" s="198"/>
      <c r="O290" s="48"/>
      <c r="P290" s="91"/>
      <c r="Q290" s="48"/>
      <c r="R290" s="48"/>
      <c r="S290" s="48"/>
    </row>
    <row r="291" spans="1:19" ht="71.25" customHeight="1">
      <c r="A291" s="54" t="s">
        <v>244</v>
      </c>
      <c r="B291" s="74">
        <v>2218</v>
      </c>
      <c r="C291" s="50"/>
      <c r="D291" s="51"/>
      <c r="E291" s="51"/>
      <c r="F291" s="51"/>
      <c r="G291" s="51"/>
      <c r="H291" s="51"/>
      <c r="I291" s="51"/>
      <c r="J291" s="51"/>
      <c r="K291" s="51"/>
      <c r="L291" s="51"/>
      <c r="M291" s="51"/>
      <c r="N291" s="198"/>
      <c r="O291" s="48"/>
      <c r="P291" s="91"/>
      <c r="Q291" s="48"/>
      <c r="R291" s="48"/>
      <c r="S291" s="48"/>
    </row>
    <row r="292" spans="1:19" ht="71.25" customHeight="1">
      <c r="A292" s="54" t="s">
        <v>245</v>
      </c>
      <c r="B292" s="74">
        <v>2219</v>
      </c>
      <c r="C292" s="50"/>
      <c r="D292" s="51"/>
      <c r="E292" s="51"/>
      <c r="F292" s="51"/>
      <c r="G292" s="51"/>
      <c r="H292" s="51"/>
      <c r="I292" s="51"/>
      <c r="J292" s="51"/>
      <c r="K292" s="51"/>
      <c r="L292" s="51"/>
      <c r="M292" s="51"/>
      <c r="N292" s="198"/>
      <c r="O292" s="48"/>
      <c r="P292" s="91"/>
      <c r="Q292" s="48"/>
      <c r="R292" s="48"/>
      <c r="S292" s="48"/>
    </row>
    <row r="293" spans="1:19" ht="57.75" customHeight="1">
      <c r="A293" s="54" t="s">
        <v>246</v>
      </c>
      <c r="B293" s="74">
        <v>2220</v>
      </c>
      <c r="C293" s="50"/>
      <c r="D293" s="51"/>
      <c r="E293" s="51"/>
      <c r="F293" s="51"/>
      <c r="G293" s="51"/>
      <c r="H293" s="51"/>
      <c r="I293" s="51"/>
      <c r="J293" s="51"/>
      <c r="K293" s="51"/>
      <c r="L293" s="51"/>
      <c r="M293" s="51"/>
      <c r="N293" s="198"/>
      <c r="O293" s="48"/>
      <c r="P293" s="91"/>
      <c r="Q293" s="48"/>
      <c r="R293" s="48"/>
      <c r="S293" s="48"/>
    </row>
    <row r="294" spans="1:19" ht="56.25">
      <c r="A294" s="54" t="s">
        <v>439</v>
      </c>
      <c r="B294" s="74">
        <v>2300</v>
      </c>
      <c r="C294" s="46" t="s">
        <v>20</v>
      </c>
      <c r="D294" s="46" t="s">
        <v>20</v>
      </c>
      <c r="E294" s="46" t="s">
        <v>20</v>
      </c>
      <c r="F294" s="46" t="s">
        <v>20</v>
      </c>
      <c r="G294" s="46" t="s">
        <v>20</v>
      </c>
      <c r="H294" s="46" t="s">
        <v>20</v>
      </c>
      <c r="I294" s="46" t="s">
        <v>20</v>
      </c>
      <c r="J294" s="46" t="s">
        <v>20</v>
      </c>
      <c r="K294" s="46" t="s">
        <v>20</v>
      </c>
      <c r="L294" s="51"/>
      <c r="M294" s="51"/>
      <c r="N294" s="90">
        <f t="shared" ref="N294" si="186">N295+N296+N297+N298</f>
        <v>54081.5</v>
      </c>
      <c r="O294" s="90">
        <f t="shared" ref="O294:S294" si="187">O295+O296+O297+O298</f>
        <v>53981.5</v>
      </c>
      <c r="P294" s="90">
        <f t="shared" si="187"/>
        <v>104171.3</v>
      </c>
      <c r="Q294" s="90">
        <f t="shared" si="187"/>
        <v>53636</v>
      </c>
      <c r="R294" s="90">
        <f t="shared" si="187"/>
        <v>53636</v>
      </c>
      <c r="S294" s="90">
        <f t="shared" si="187"/>
        <v>53636</v>
      </c>
    </row>
    <row r="295" spans="1:19">
      <c r="A295" s="54" t="s">
        <v>248</v>
      </c>
      <c r="B295" s="45">
        <v>2301</v>
      </c>
      <c r="C295" s="50"/>
      <c r="D295" s="51"/>
      <c r="E295" s="51"/>
      <c r="F295" s="51"/>
      <c r="G295" s="51"/>
      <c r="H295" s="51"/>
      <c r="I295" s="51"/>
      <c r="J295" s="51"/>
      <c r="K295" s="51"/>
      <c r="L295" s="34" t="s">
        <v>31</v>
      </c>
      <c r="M295" s="34" t="s">
        <v>23</v>
      </c>
      <c r="N295" s="90">
        <v>14660</v>
      </c>
      <c r="O295" s="90">
        <v>14580</v>
      </c>
      <c r="P295" s="90">
        <v>18000</v>
      </c>
      <c r="Q295" s="90">
        <v>17500</v>
      </c>
      <c r="R295" s="90">
        <v>17500</v>
      </c>
      <c r="S295" s="90">
        <v>17500</v>
      </c>
    </row>
    <row r="296" spans="1:19" ht="22.5">
      <c r="A296" s="54" t="s">
        <v>253</v>
      </c>
      <c r="B296" s="45">
        <v>2302</v>
      </c>
      <c r="C296" s="50"/>
      <c r="D296" s="51"/>
      <c r="E296" s="51"/>
      <c r="F296" s="51"/>
      <c r="G296" s="51"/>
      <c r="H296" s="51"/>
      <c r="I296" s="51"/>
      <c r="J296" s="51"/>
      <c r="K296" s="51"/>
      <c r="L296" s="34" t="s">
        <v>31</v>
      </c>
      <c r="M296" s="34" t="s">
        <v>23</v>
      </c>
      <c r="N296" s="90">
        <v>20</v>
      </c>
      <c r="O296" s="55"/>
      <c r="P296" s="90">
        <v>100</v>
      </c>
      <c r="Q296" s="90">
        <v>100</v>
      </c>
      <c r="R296" s="90">
        <v>100</v>
      </c>
      <c r="S296" s="90">
        <v>100</v>
      </c>
    </row>
    <row r="297" spans="1:19" ht="22.5" customHeight="1">
      <c r="A297" s="276" t="s">
        <v>257</v>
      </c>
      <c r="B297" s="311">
        <v>2303</v>
      </c>
      <c r="C297" s="317"/>
      <c r="D297" s="315"/>
      <c r="E297" s="315"/>
      <c r="F297" s="315"/>
      <c r="G297" s="315"/>
      <c r="H297" s="315"/>
      <c r="I297" s="315"/>
      <c r="J297" s="315"/>
      <c r="K297" s="315"/>
      <c r="L297" s="34" t="s">
        <v>31</v>
      </c>
      <c r="M297" s="34" t="s">
        <v>23</v>
      </c>
      <c r="N297" s="90"/>
      <c r="O297" s="90"/>
      <c r="P297" s="90"/>
      <c r="Q297" s="55"/>
      <c r="R297" s="55"/>
      <c r="S297" s="55"/>
    </row>
    <row r="298" spans="1:19">
      <c r="A298" s="276"/>
      <c r="B298" s="311"/>
      <c r="C298" s="317"/>
      <c r="D298" s="315"/>
      <c r="E298" s="315"/>
      <c r="F298" s="315"/>
      <c r="G298" s="315"/>
      <c r="H298" s="315"/>
      <c r="I298" s="315"/>
      <c r="J298" s="315"/>
      <c r="K298" s="315"/>
      <c r="L298" s="34" t="s">
        <v>31</v>
      </c>
      <c r="M298" s="34" t="s">
        <v>24</v>
      </c>
      <c r="N298" s="90">
        <v>39401.5</v>
      </c>
      <c r="O298" s="90">
        <v>39401.5</v>
      </c>
      <c r="P298" s="90">
        <v>86071.3</v>
      </c>
      <c r="Q298" s="55">
        <v>36036</v>
      </c>
      <c r="R298" s="55">
        <v>36036</v>
      </c>
      <c r="S298" s="55">
        <v>36036</v>
      </c>
    </row>
    <row r="299" spans="1:19" ht="81.75" customHeight="1">
      <c r="A299" s="79" t="s">
        <v>440</v>
      </c>
      <c r="B299" s="74">
        <v>2400</v>
      </c>
      <c r="C299" s="46" t="s">
        <v>20</v>
      </c>
      <c r="D299" s="46" t="s">
        <v>20</v>
      </c>
      <c r="E299" s="46" t="s">
        <v>20</v>
      </c>
      <c r="F299" s="46" t="s">
        <v>20</v>
      </c>
      <c r="G299" s="46" t="s">
        <v>20</v>
      </c>
      <c r="H299" s="46" t="s">
        <v>20</v>
      </c>
      <c r="I299" s="46" t="s">
        <v>20</v>
      </c>
      <c r="J299" s="46" t="s">
        <v>20</v>
      </c>
      <c r="K299" s="46" t="s">
        <v>20</v>
      </c>
      <c r="L299" s="51"/>
      <c r="M299" s="51"/>
      <c r="N299" s="90">
        <f t="shared" ref="N299:S299" si="188">N300</f>
        <v>0</v>
      </c>
      <c r="O299" s="55">
        <f t="shared" si="188"/>
        <v>0</v>
      </c>
      <c r="P299" s="90">
        <f t="shared" si="188"/>
        <v>0</v>
      </c>
      <c r="Q299" s="55">
        <f t="shared" si="188"/>
        <v>0</v>
      </c>
      <c r="R299" s="55">
        <f t="shared" si="188"/>
        <v>0</v>
      </c>
      <c r="S299" s="55">
        <f t="shared" si="188"/>
        <v>0</v>
      </c>
    </row>
    <row r="300" spans="1:19" ht="19.5" customHeight="1">
      <c r="A300" s="54" t="s">
        <v>267</v>
      </c>
      <c r="B300" s="45">
        <v>2401</v>
      </c>
      <c r="C300" s="50"/>
      <c r="D300" s="51"/>
      <c r="E300" s="51"/>
      <c r="F300" s="51"/>
      <c r="G300" s="51"/>
      <c r="H300" s="51"/>
      <c r="I300" s="51"/>
      <c r="J300" s="51"/>
      <c r="K300" s="51"/>
      <c r="L300" s="34" t="s">
        <v>29</v>
      </c>
      <c r="M300" s="34" t="s">
        <v>21</v>
      </c>
      <c r="N300" s="90"/>
      <c r="O300" s="55"/>
      <c r="P300" s="90"/>
      <c r="Q300" s="55"/>
      <c r="R300" s="55"/>
      <c r="S300" s="55"/>
    </row>
    <row r="301" spans="1:19" ht="113.25" customHeight="1">
      <c r="A301" s="54" t="s">
        <v>441</v>
      </c>
      <c r="B301" s="45">
        <v>2500</v>
      </c>
      <c r="C301" s="46" t="s">
        <v>20</v>
      </c>
      <c r="D301" s="46" t="s">
        <v>20</v>
      </c>
      <c r="E301" s="46" t="s">
        <v>20</v>
      </c>
      <c r="F301" s="46" t="s">
        <v>20</v>
      </c>
      <c r="G301" s="46" t="s">
        <v>20</v>
      </c>
      <c r="H301" s="46" t="s">
        <v>20</v>
      </c>
      <c r="I301" s="46" t="s">
        <v>20</v>
      </c>
      <c r="J301" s="46" t="s">
        <v>20</v>
      </c>
      <c r="K301" s="46" t="s">
        <v>20</v>
      </c>
      <c r="L301" s="51"/>
      <c r="M301" s="51"/>
      <c r="N301" s="90">
        <f t="shared" ref="N301" si="189">N302+N339</f>
        <v>7512801.2999999998</v>
      </c>
      <c r="O301" s="90">
        <f t="shared" ref="O301:S301" si="190">O302+O339</f>
        <v>7469717.6000000006</v>
      </c>
      <c r="P301" s="90">
        <f t="shared" si="190"/>
        <v>9421388.2000000067</v>
      </c>
      <c r="Q301" s="90">
        <f t="shared" si="190"/>
        <v>10551858.6</v>
      </c>
      <c r="R301" s="90">
        <f t="shared" si="190"/>
        <v>11232231.4</v>
      </c>
      <c r="S301" s="90">
        <f t="shared" si="190"/>
        <v>12196755.6</v>
      </c>
    </row>
    <row r="302" spans="1:19" ht="45">
      <c r="A302" s="54" t="s">
        <v>273</v>
      </c>
      <c r="B302" s="45">
        <v>2501</v>
      </c>
      <c r="C302" s="46" t="s">
        <v>20</v>
      </c>
      <c r="D302" s="46" t="s">
        <v>20</v>
      </c>
      <c r="E302" s="46" t="s">
        <v>20</v>
      </c>
      <c r="F302" s="46" t="s">
        <v>20</v>
      </c>
      <c r="G302" s="46" t="s">
        <v>20</v>
      </c>
      <c r="H302" s="46" t="s">
        <v>20</v>
      </c>
      <c r="I302" s="46" t="s">
        <v>20</v>
      </c>
      <c r="J302" s="46" t="s">
        <v>20</v>
      </c>
      <c r="K302" s="46" t="s">
        <v>20</v>
      </c>
      <c r="L302" s="51"/>
      <c r="M302" s="51"/>
      <c r="N302" s="90">
        <f t="shared" ref="N302:O302" si="191">N303+N304+N305+N306+N307+N308+N316+N319+N323+N324+N325+N328+N330+N332+N335+N337</f>
        <v>7506871.7000000002</v>
      </c>
      <c r="O302" s="90">
        <f t="shared" si="191"/>
        <v>7464028.2000000002</v>
      </c>
      <c r="P302" s="90">
        <f>P303+P304+P305+P306+P307+P308+P316+P319+P323+P324+P325+P328+P330+P332+P335+P337</f>
        <v>9414783.900000006</v>
      </c>
      <c r="Q302" s="90">
        <f t="shared" ref="Q302:S302" si="192">Q303+Q304+Q305+Q306+Q307+Q308+Q316+Q319+Q323+Q324+Q325+Q328+Q330+Q332+Q335+Q337</f>
        <v>10544322.6</v>
      </c>
      <c r="R302" s="90">
        <f t="shared" si="192"/>
        <v>11224393.9</v>
      </c>
      <c r="S302" s="90">
        <f t="shared" si="192"/>
        <v>12188604.6</v>
      </c>
    </row>
    <row r="303" spans="1:19" ht="45">
      <c r="A303" s="54" t="s">
        <v>274</v>
      </c>
      <c r="B303" s="45">
        <v>2502</v>
      </c>
      <c r="C303" s="50"/>
      <c r="D303" s="51"/>
      <c r="E303" s="51"/>
      <c r="F303" s="51"/>
      <c r="G303" s="51"/>
      <c r="H303" s="51"/>
      <c r="I303" s="51"/>
      <c r="J303" s="51"/>
      <c r="K303" s="51"/>
      <c r="L303" s="34" t="s">
        <v>21</v>
      </c>
      <c r="M303" s="34" t="s">
        <v>25</v>
      </c>
      <c r="N303" s="55">
        <v>72.599999999999994</v>
      </c>
      <c r="O303" s="55">
        <v>68.900000000000006</v>
      </c>
      <c r="P303" s="55">
        <v>314.3</v>
      </c>
      <c r="Q303" s="55">
        <v>322.60000000000002</v>
      </c>
      <c r="R303" s="55">
        <v>2200.9</v>
      </c>
      <c r="S303" s="55">
        <v>320.60000000000002</v>
      </c>
    </row>
    <row r="304" spans="1:19" ht="67.5">
      <c r="A304" s="54" t="s">
        <v>442</v>
      </c>
      <c r="B304" s="45">
        <v>2504</v>
      </c>
      <c r="C304" s="50"/>
      <c r="D304" s="51"/>
      <c r="E304" s="51"/>
      <c r="F304" s="51"/>
      <c r="G304" s="51"/>
      <c r="H304" s="51"/>
      <c r="I304" s="51"/>
      <c r="J304" s="51"/>
      <c r="K304" s="51"/>
      <c r="L304" s="34" t="s">
        <v>21</v>
      </c>
      <c r="M304" s="34" t="s">
        <v>29</v>
      </c>
      <c r="N304" s="90">
        <v>22438.400000000001</v>
      </c>
      <c r="O304" s="55">
        <v>19726.7</v>
      </c>
      <c r="P304" s="90">
        <v>22235.599999999999</v>
      </c>
      <c r="Q304" s="90">
        <v>28913.4</v>
      </c>
      <c r="R304" s="55">
        <v>29708.7</v>
      </c>
      <c r="S304" s="55">
        <v>30535.4</v>
      </c>
    </row>
    <row r="305" spans="1:19" ht="56.25" customHeight="1">
      <c r="A305" s="54" t="s">
        <v>443</v>
      </c>
      <c r="B305" s="45">
        <v>2505</v>
      </c>
      <c r="C305" s="50"/>
      <c r="D305" s="51"/>
      <c r="E305" s="51"/>
      <c r="F305" s="51"/>
      <c r="G305" s="51"/>
      <c r="H305" s="51"/>
      <c r="I305" s="51"/>
      <c r="J305" s="51"/>
      <c r="K305" s="51"/>
      <c r="L305" s="34" t="s">
        <v>27</v>
      </c>
      <c r="M305" s="34" t="s">
        <v>22</v>
      </c>
      <c r="N305" s="90">
        <v>45598.7</v>
      </c>
      <c r="O305" s="55">
        <v>42060.4</v>
      </c>
      <c r="P305" s="90">
        <v>70311.399999999994</v>
      </c>
      <c r="Q305" s="55">
        <v>148782.1</v>
      </c>
      <c r="R305" s="55">
        <v>160728.5</v>
      </c>
      <c r="S305" s="55">
        <v>170872.9</v>
      </c>
    </row>
    <row r="306" spans="1:19" ht="78.75">
      <c r="A306" s="64" t="s">
        <v>292</v>
      </c>
      <c r="B306" s="45">
        <v>2506</v>
      </c>
      <c r="C306" s="50"/>
      <c r="D306" s="51"/>
      <c r="E306" s="51"/>
      <c r="F306" s="51"/>
      <c r="G306" s="51"/>
      <c r="H306" s="51"/>
      <c r="I306" s="80"/>
      <c r="J306" s="51"/>
      <c r="K306" s="51"/>
      <c r="L306" s="34" t="s">
        <v>31</v>
      </c>
      <c r="M306" s="34" t="s">
        <v>24</v>
      </c>
      <c r="N306" s="90">
        <v>33728.9</v>
      </c>
      <c r="O306" s="55">
        <v>23283.4</v>
      </c>
      <c r="P306" s="90">
        <v>14581.3</v>
      </c>
      <c r="Q306" s="55">
        <v>36281.4</v>
      </c>
      <c r="R306" s="55">
        <v>36281.4</v>
      </c>
      <c r="S306" s="55">
        <v>36281.4</v>
      </c>
    </row>
    <row r="307" spans="1:19" ht="56.25" customHeight="1">
      <c r="A307" s="54" t="s">
        <v>297</v>
      </c>
      <c r="B307" s="45">
        <v>2507</v>
      </c>
      <c r="C307" s="50"/>
      <c r="D307" s="51"/>
      <c r="E307" s="51"/>
      <c r="F307" s="51"/>
      <c r="G307" s="51"/>
      <c r="H307" s="51"/>
      <c r="I307" s="51"/>
      <c r="J307" s="51"/>
      <c r="K307" s="51"/>
      <c r="L307" s="34" t="s">
        <v>33</v>
      </c>
      <c r="M307" s="34" t="s">
        <v>21</v>
      </c>
      <c r="N307" s="90">
        <v>1955.5</v>
      </c>
      <c r="O307" s="55">
        <v>1831.1</v>
      </c>
      <c r="P307" s="90">
        <v>1970.2</v>
      </c>
      <c r="Q307" s="55">
        <v>2141.1999999999998</v>
      </c>
      <c r="R307" s="55">
        <v>2141.1999999999998</v>
      </c>
      <c r="S307" s="55">
        <v>2141.1999999999998</v>
      </c>
    </row>
    <row r="308" spans="1:19" ht="33.75" customHeight="1">
      <c r="A308" s="276" t="s">
        <v>303</v>
      </c>
      <c r="B308" s="311">
        <v>2508</v>
      </c>
      <c r="C308" s="317"/>
      <c r="D308" s="315"/>
      <c r="E308" s="315"/>
      <c r="F308" s="315"/>
      <c r="G308" s="315"/>
      <c r="H308" s="315"/>
      <c r="I308" s="315"/>
      <c r="J308" s="315"/>
      <c r="K308" s="315"/>
      <c r="L308" s="51"/>
      <c r="M308" s="51"/>
      <c r="N308" s="90">
        <f>SUM(N309:N315)</f>
        <v>160899.79999999999</v>
      </c>
      <c r="O308" s="55">
        <f>SUM(O309:O315)</f>
        <v>136293.90000000002</v>
      </c>
      <c r="P308" s="90">
        <f>SUM(P309:P315)</f>
        <v>146501</v>
      </c>
      <c r="Q308" s="55">
        <f>SUM(Q309:Q315)</f>
        <v>80413.700000000012</v>
      </c>
      <c r="R308" s="55">
        <f t="shared" ref="R308:S308" si="193">SUM(R309:R313)</f>
        <v>68319.900000000009</v>
      </c>
      <c r="S308" s="55">
        <f t="shared" si="193"/>
        <v>71706.7</v>
      </c>
    </row>
    <row r="309" spans="1:19">
      <c r="A309" s="276"/>
      <c r="B309" s="311"/>
      <c r="C309" s="317"/>
      <c r="D309" s="315"/>
      <c r="E309" s="315"/>
      <c r="F309" s="315"/>
      <c r="G309" s="315"/>
      <c r="H309" s="315"/>
      <c r="I309" s="315"/>
      <c r="J309" s="315"/>
      <c r="K309" s="315"/>
      <c r="L309" s="34" t="s">
        <v>27</v>
      </c>
      <c r="M309" s="34" t="s">
        <v>21</v>
      </c>
      <c r="N309" s="90">
        <v>54223.199999999997</v>
      </c>
      <c r="O309" s="55">
        <v>47132.6</v>
      </c>
      <c r="P309" s="90">
        <v>48449</v>
      </c>
      <c r="Q309" s="55">
        <v>4731.2</v>
      </c>
      <c r="R309" s="55">
        <v>4777.8999999999996</v>
      </c>
      <c r="S309" s="55">
        <v>4966.8</v>
      </c>
    </row>
    <row r="310" spans="1:19">
      <c r="A310" s="276"/>
      <c r="B310" s="311"/>
      <c r="C310" s="317"/>
      <c r="D310" s="315"/>
      <c r="E310" s="315"/>
      <c r="F310" s="315"/>
      <c r="G310" s="315"/>
      <c r="H310" s="315"/>
      <c r="I310" s="315"/>
      <c r="J310" s="315"/>
      <c r="K310" s="315"/>
      <c r="L310" s="34" t="s">
        <v>27</v>
      </c>
      <c r="M310" s="34" t="s">
        <v>22</v>
      </c>
      <c r="N310" s="90">
        <v>87320.3</v>
      </c>
      <c r="O310" s="55">
        <v>74005.399999999994</v>
      </c>
      <c r="P310" s="90">
        <v>80216.800000000003</v>
      </c>
      <c r="Q310" s="55">
        <v>18013.099999999999</v>
      </c>
      <c r="R310" s="55">
        <v>18183.5</v>
      </c>
      <c r="S310" s="55">
        <v>18871.3</v>
      </c>
    </row>
    <row r="311" spans="1:19">
      <c r="A311" s="276"/>
      <c r="B311" s="311"/>
      <c r="C311" s="317"/>
      <c r="D311" s="315"/>
      <c r="E311" s="315"/>
      <c r="F311" s="315"/>
      <c r="G311" s="315"/>
      <c r="H311" s="315"/>
      <c r="I311" s="315"/>
      <c r="J311" s="315"/>
      <c r="K311" s="315"/>
      <c r="L311" s="34" t="s">
        <v>27</v>
      </c>
      <c r="M311" s="34" t="s">
        <v>23</v>
      </c>
      <c r="N311" s="90">
        <v>14619.3</v>
      </c>
      <c r="O311" s="55">
        <v>11488.2</v>
      </c>
      <c r="P311" s="90">
        <v>12515.8</v>
      </c>
      <c r="Q311" s="55">
        <v>42923</v>
      </c>
      <c r="R311" s="55">
        <v>45247.199999999997</v>
      </c>
      <c r="S311" s="55">
        <v>47752.9</v>
      </c>
    </row>
    <row r="312" spans="1:19">
      <c r="A312" s="276"/>
      <c r="B312" s="311"/>
      <c r="C312" s="317"/>
      <c r="D312" s="315"/>
      <c r="E312" s="315"/>
      <c r="F312" s="315"/>
      <c r="G312" s="315"/>
      <c r="H312" s="315"/>
      <c r="I312" s="315"/>
      <c r="J312" s="315"/>
      <c r="K312" s="315"/>
      <c r="L312" s="34" t="s">
        <v>27</v>
      </c>
      <c r="M312" s="34" t="s">
        <v>27</v>
      </c>
      <c r="N312" s="90">
        <v>85.2</v>
      </c>
      <c r="O312" s="55">
        <v>35.200000000000003</v>
      </c>
      <c r="P312" s="90">
        <v>37.1</v>
      </c>
      <c r="Q312" s="55">
        <v>107</v>
      </c>
      <c r="R312" s="55">
        <v>111.3</v>
      </c>
      <c r="S312" s="55">
        <v>115.7</v>
      </c>
    </row>
    <row r="313" spans="1:19">
      <c r="A313" s="276"/>
      <c r="B313" s="311"/>
      <c r="C313" s="317"/>
      <c r="D313" s="315"/>
      <c r="E313" s="315"/>
      <c r="F313" s="315"/>
      <c r="G313" s="315"/>
      <c r="H313" s="315"/>
      <c r="I313" s="315"/>
      <c r="J313" s="315"/>
      <c r="K313" s="315"/>
      <c r="L313" s="34" t="s">
        <v>27</v>
      </c>
      <c r="M313" s="34" t="s">
        <v>30</v>
      </c>
      <c r="N313" s="90"/>
      <c r="O313" s="55"/>
      <c r="P313" s="90"/>
      <c r="Q313" s="55"/>
      <c r="R313" s="55"/>
      <c r="S313" s="55"/>
    </row>
    <row r="314" spans="1:19" s="228" customFormat="1">
      <c r="A314" s="224"/>
      <c r="B314" s="225"/>
      <c r="C314" s="226"/>
      <c r="D314" s="227"/>
      <c r="E314" s="227"/>
      <c r="F314" s="227"/>
      <c r="G314" s="227"/>
      <c r="H314" s="227"/>
      <c r="I314" s="227"/>
      <c r="J314" s="227"/>
      <c r="K314" s="227"/>
      <c r="L314" s="221" t="s">
        <v>28</v>
      </c>
      <c r="M314" s="221" t="s">
        <v>21</v>
      </c>
      <c r="N314" s="222"/>
      <c r="O314" s="223"/>
      <c r="P314" s="222"/>
      <c r="Q314" s="223">
        <v>205.6</v>
      </c>
      <c r="R314" s="223">
        <v>213.8</v>
      </c>
      <c r="S314" s="223">
        <v>222.3</v>
      </c>
    </row>
    <row r="315" spans="1:19">
      <c r="A315" s="191"/>
      <c r="B315" s="192"/>
      <c r="C315" s="193"/>
      <c r="D315" s="190"/>
      <c r="E315" s="190"/>
      <c r="F315" s="190"/>
      <c r="G315" s="190"/>
      <c r="H315" s="190"/>
      <c r="I315" s="190"/>
      <c r="J315" s="190"/>
      <c r="K315" s="190"/>
      <c r="L315" s="194" t="s">
        <v>28</v>
      </c>
      <c r="M315" s="194" t="s">
        <v>23</v>
      </c>
      <c r="N315" s="90">
        <v>4651.8</v>
      </c>
      <c r="O315" s="55">
        <v>3632.5</v>
      </c>
      <c r="P315" s="90">
        <v>5282.3</v>
      </c>
      <c r="Q315" s="55">
        <v>14433.8</v>
      </c>
      <c r="R315" s="55">
        <v>14850.7</v>
      </c>
      <c r="S315" s="55">
        <v>15444.7</v>
      </c>
    </row>
    <row r="316" spans="1:19" ht="180" customHeight="1">
      <c r="A316" s="276" t="s">
        <v>445</v>
      </c>
      <c r="B316" s="311">
        <v>2509</v>
      </c>
      <c r="C316" s="317"/>
      <c r="D316" s="315"/>
      <c r="E316" s="315"/>
      <c r="F316" s="315"/>
      <c r="G316" s="315"/>
      <c r="H316" s="315"/>
      <c r="I316" s="315"/>
      <c r="J316" s="315"/>
      <c r="K316" s="315"/>
      <c r="L316" s="51"/>
      <c r="M316" s="51"/>
      <c r="N316" s="90">
        <f t="shared" ref="N316" si="194">N317+N318</f>
        <v>63626.2</v>
      </c>
      <c r="O316" s="55">
        <f t="shared" ref="O316:S316" si="195">O317+O318</f>
        <v>62591.5</v>
      </c>
      <c r="P316" s="90">
        <f t="shared" si="195"/>
        <v>78320.5</v>
      </c>
      <c r="Q316" s="55">
        <f t="shared" si="195"/>
        <v>111434.20000000001</v>
      </c>
      <c r="R316" s="55">
        <f t="shared" si="195"/>
        <v>122588</v>
      </c>
      <c r="S316" s="55">
        <f t="shared" si="195"/>
        <v>133770.9</v>
      </c>
    </row>
    <row r="317" spans="1:19">
      <c r="A317" s="276"/>
      <c r="B317" s="311"/>
      <c r="C317" s="317"/>
      <c r="D317" s="315"/>
      <c r="E317" s="315"/>
      <c r="F317" s="315"/>
      <c r="G317" s="315"/>
      <c r="H317" s="315"/>
      <c r="I317" s="315"/>
      <c r="J317" s="315"/>
      <c r="K317" s="315"/>
      <c r="L317" s="34" t="s">
        <v>27</v>
      </c>
      <c r="M317" s="34" t="s">
        <v>21</v>
      </c>
      <c r="N317" s="90">
        <v>26347.3</v>
      </c>
      <c r="O317" s="55">
        <v>25435</v>
      </c>
      <c r="P317" s="90">
        <v>32457.200000000001</v>
      </c>
      <c r="Q317" s="55">
        <v>47212.4</v>
      </c>
      <c r="R317" s="55">
        <v>51236.1</v>
      </c>
      <c r="S317" s="55">
        <v>55465.2</v>
      </c>
    </row>
    <row r="318" spans="1:19">
      <c r="A318" s="276"/>
      <c r="B318" s="311"/>
      <c r="C318" s="317"/>
      <c r="D318" s="315"/>
      <c r="E318" s="315"/>
      <c r="F318" s="315"/>
      <c r="G318" s="315"/>
      <c r="H318" s="315"/>
      <c r="I318" s="315"/>
      <c r="J318" s="315"/>
      <c r="K318" s="315"/>
      <c r="L318" s="34" t="s">
        <v>27</v>
      </c>
      <c r="M318" s="34" t="s">
        <v>22</v>
      </c>
      <c r="N318" s="90">
        <v>37278.9</v>
      </c>
      <c r="O318" s="90">
        <v>37156.5</v>
      </c>
      <c r="P318" s="90">
        <v>45863.3</v>
      </c>
      <c r="Q318" s="55">
        <v>64221.8</v>
      </c>
      <c r="R318" s="55">
        <v>71351.899999999994</v>
      </c>
      <c r="S318" s="55">
        <v>78305.7</v>
      </c>
    </row>
    <row r="319" spans="1:19" ht="213.75" customHeight="1">
      <c r="A319" s="276" t="s">
        <v>446</v>
      </c>
      <c r="B319" s="311">
        <v>2510</v>
      </c>
      <c r="C319" s="317"/>
      <c r="D319" s="315"/>
      <c r="E319" s="315"/>
      <c r="F319" s="315"/>
      <c r="G319" s="315"/>
      <c r="H319" s="315"/>
      <c r="I319" s="315"/>
      <c r="J319" s="315"/>
      <c r="K319" s="315"/>
      <c r="L319" s="51"/>
      <c r="M319" s="51"/>
      <c r="N319" s="90">
        <f t="shared" ref="N319" si="196">N320+N321+N322</f>
        <v>7150631.7000000002</v>
      </c>
      <c r="O319" s="55">
        <f t="shared" ref="O319:S319" si="197">O320+O321+O322</f>
        <v>7150622.7000000002</v>
      </c>
      <c r="P319" s="90">
        <f t="shared" si="197"/>
        <v>9037602.9000000022</v>
      </c>
      <c r="Q319" s="55">
        <f t="shared" si="197"/>
        <v>10108764.800000001</v>
      </c>
      <c r="R319" s="55">
        <f t="shared" si="197"/>
        <v>10776217.100000001</v>
      </c>
      <c r="S319" s="55">
        <f t="shared" si="197"/>
        <v>11716222</v>
      </c>
    </row>
    <row r="320" spans="1:19">
      <c r="A320" s="276"/>
      <c r="B320" s="311"/>
      <c r="C320" s="317"/>
      <c r="D320" s="315"/>
      <c r="E320" s="315"/>
      <c r="F320" s="315"/>
      <c r="G320" s="315"/>
      <c r="H320" s="315"/>
      <c r="I320" s="315"/>
      <c r="J320" s="315"/>
      <c r="K320" s="315"/>
      <c r="L320" s="34" t="s">
        <v>27</v>
      </c>
      <c r="M320" s="34" t="s">
        <v>21</v>
      </c>
      <c r="N320" s="90">
        <v>3032317.7</v>
      </c>
      <c r="O320" s="90">
        <v>3032317.7</v>
      </c>
      <c r="P320" s="90">
        <v>3771835.7</v>
      </c>
      <c r="Q320" s="55">
        <v>3866028.6</v>
      </c>
      <c r="R320" s="55">
        <v>4201776.9000000004</v>
      </c>
      <c r="S320" s="55">
        <v>4587302.2</v>
      </c>
    </row>
    <row r="321" spans="1:19">
      <c r="A321" s="276"/>
      <c r="B321" s="311"/>
      <c r="C321" s="317"/>
      <c r="D321" s="315"/>
      <c r="E321" s="315"/>
      <c r="F321" s="315"/>
      <c r="G321" s="315"/>
      <c r="H321" s="315"/>
      <c r="I321" s="315"/>
      <c r="J321" s="315"/>
      <c r="K321" s="315"/>
      <c r="L321" s="34" t="s">
        <v>27</v>
      </c>
      <c r="M321" s="34" t="s">
        <v>22</v>
      </c>
      <c r="N321" s="90">
        <v>4034152</v>
      </c>
      <c r="O321" s="90">
        <v>4034143</v>
      </c>
      <c r="P321" s="90">
        <v>5153149.4000000004</v>
      </c>
      <c r="Q321" s="55">
        <v>5914426.7999999998</v>
      </c>
      <c r="R321" s="55">
        <v>6227037.7000000002</v>
      </c>
      <c r="S321" s="55">
        <v>6747256.2999999998</v>
      </c>
    </row>
    <row r="322" spans="1:19">
      <c r="A322" s="276"/>
      <c r="B322" s="311"/>
      <c r="C322" s="317"/>
      <c r="D322" s="315"/>
      <c r="E322" s="315"/>
      <c r="F322" s="315"/>
      <c r="G322" s="315"/>
      <c r="H322" s="315"/>
      <c r="I322" s="315"/>
      <c r="J322" s="315"/>
      <c r="K322" s="315"/>
      <c r="L322" s="34" t="s">
        <v>27</v>
      </c>
      <c r="M322" s="34" t="s">
        <v>23</v>
      </c>
      <c r="N322" s="90">
        <v>84162</v>
      </c>
      <c r="O322" s="90">
        <v>84162</v>
      </c>
      <c r="P322" s="90">
        <v>112617.8</v>
      </c>
      <c r="Q322" s="55">
        <v>328309.40000000002</v>
      </c>
      <c r="R322" s="55">
        <v>347402.5</v>
      </c>
      <c r="S322" s="55">
        <v>381663.5</v>
      </c>
    </row>
    <row r="323" spans="1:19" ht="22.5">
      <c r="A323" s="54" t="s">
        <v>320</v>
      </c>
      <c r="B323" s="45">
        <v>2512</v>
      </c>
      <c r="C323" s="50"/>
      <c r="D323" s="51"/>
      <c r="E323" s="51"/>
      <c r="F323" s="51"/>
      <c r="G323" s="51"/>
      <c r="H323" s="51"/>
      <c r="I323" s="51"/>
      <c r="J323" s="51"/>
      <c r="K323" s="51"/>
      <c r="L323" s="34" t="s">
        <v>31</v>
      </c>
      <c r="M323" s="34" t="s">
        <v>23</v>
      </c>
      <c r="N323" s="90"/>
      <c r="O323" s="55"/>
      <c r="P323" s="90"/>
      <c r="Q323" s="55"/>
      <c r="R323" s="55"/>
      <c r="S323" s="55"/>
    </row>
    <row r="324" spans="1:19" ht="104.25" customHeight="1">
      <c r="A324" s="54" t="s">
        <v>447</v>
      </c>
      <c r="B324" s="45">
        <v>2513</v>
      </c>
      <c r="C324" s="50"/>
      <c r="D324" s="51"/>
      <c r="E324" s="51"/>
      <c r="F324" s="51"/>
      <c r="G324" s="51"/>
      <c r="H324" s="51"/>
      <c r="I324" s="51"/>
      <c r="J324" s="51"/>
      <c r="K324" s="51"/>
      <c r="L324" s="34" t="s">
        <v>24</v>
      </c>
      <c r="M324" s="34" t="s">
        <v>25</v>
      </c>
      <c r="N324" s="90"/>
      <c r="O324" s="55"/>
      <c r="P324" s="90"/>
      <c r="Q324" s="55"/>
      <c r="R324" s="55"/>
      <c r="S324" s="55"/>
    </row>
    <row r="325" spans="1:19" ht="90" customHeight="1">
      <c r="A325" s="336" t="s">
        <v>456</v>
      </c>
      <c r="B325" s="337">
        <v>2514</v>
      </c>
      <c r="C325" s="317"/>
      <c r="D325" s="315"/>
      <c r="E325" s="315"/>
      <c r="F325" s="315"/>
      <c r="G325" s="315"/>
      <c r="H325" s="315"/>
      <c r="I325" s="315"/>
      <c r="J325" s="315"/>
      <c r="K325" s="315"/>
      <c r="L325" s="51"/>
      <c r="M325" s="51"/>
      <c r="N325" s="90">
        <f t="shared" ref="N325" si="198">N326+N327</f>
        <v>1260.2</v>
      </c>
      <c r="O325" s="55">
        <f t="shared" ref="O325:S325" si="199">O326+O327</f>
        <v>1227.8</v>
      </c>
      <c r="P325" s="90">
        <f t="shared" si="199"/>
        <v>1482.3</v>
      </c>
      <c r="Q325" s="55">
        <f t="shared" si="199"/>
        <v>8209.9</v>
      </c>
      <c r="R325" s="55">
        <f t="shared" si="199"/>
        <v>7430.9</v>
      </c>
      <c r="S325" s="55">
        <f t="shared" si="199"/>
        <v>7915.1</v>
      </c>
    </row>
    <row r="326" spans="1:19">
      <c r="A326" s="336"/>
      <c r="B326" s="337"/>
      <c r="C326" s="317"/>
      <c r="D326" s="315"/>
      <c r="E326" s="315"/>
      <c r="F326" s="315"/>
      <c r="G326" s="315"/>
      <c r="H326" s="315"/>
      <c r="I326" s="315"/>
      <c r="J326" s="315"/>
      <c r="K326" s="315"/>
      <c r="L326" s="34" t="s">
        <v>27</v>
      </c>
      <c r="M326" s="34" t="s">
        <v>22</v>
      </c>
      <c r="N326" s="90"/>
      <c r="O326" s="55"/>
      <c r="P326" s="90"/>
      <c r="Q326" s="55"/>
      <c r="R326" s="55"/>
      <c r="S326" s="55"/>
    </row>
    <row r="327" spans="1:19">
      <c r="A327" s="336"/>
      <c r="B327" s="337"/>
      <c r="C327" s="317"/>
      <c r="D327" s="315"/>
      <c r="E327" s="315"/>
      <c r="F327" s="315"/>
      <c r="G327" s="315"/>
      <c r="H327" s="315"/>
      <c r="I327" s="315"/>
      <c r="J327" s="315"/>
      <c r="K327" s="315"/>
      <c r="L327" s="34" t="s">
        <v>31</v>
      </c>
      <c r="M327" s="34" t="s">
        <v>24</v>
      </c>
      <c r="N327" s="90">
        <v>1260.2</v>
      </c>
      <c r="O327" s="90">
        <v>1227.8</v>
      </c>
      <c r="P327" s="90">
        <v>1482.3</v>
      </c>
      <c r="Q327" s="55">
        <v>8209.9</v>
      </c>
      <c r="R327" s="55">
        <v>7430.9</v>
      </c>
      <c r="S327" s="55">
        <v>7915.1</v>
      </c>
    </row>
    <row r="328" spans="1:19" ht="45" customHeight="1">
      <c r="A328" s="338" t="s">
        <v>343</v>
      </c>
      <c r="B328" s="337">
        <v>2515</v>
      </c>
      <c r="C328" s="317"/>
      <c r="D328" s="315"/>
      <c r="E328" s="315"/>
      <c r="F328" s="315"/>
      <c r="G328" s="315"/>
      <c r="H328" s="315"/>
      <c r="I328" s="315"/>
      <c r="J328" s="315"/>
      <c r="K328" s="315"/>
      <c r="L328" s="34"/>
      <c r="M328" s="34"/>
      <c r="N328" s="90">
        <f t="shared" ref="N328:S328" si="200">N329</f>
        <v>111.1</v>
      </c>
      <c r="O328" s="90">
        <f t="shared" si="200"/>
        <v>111.1</v>
      </c>
      <c r="P328" s="90">
        <f t="shared" si="200"/>
        <v>139.80000000000001</v>
      </c>
      <c r="Q328" s="90">
        <f t="shared" si="200"/>
        <v>250.3</v>
      </c>
      <c r="R328" s="90">
        <f t="shared" si="200"/>
        <v>149.30000000000001</v>
      </c>
      <c r="S328" s="90">
        <f t="shared" si="200"/>
        <v>149.30000000000001</v>
      </c>
    </row>
    <row r="329" spans="1:19">
      <c r="A329" s="338"/>
      <c r="B329" s="337"/>
      <c r="C329" s="317"/>
      <c r="D329" s="315"/>
      <c r="E329" s="315"/>
      <c r="F329" s="315"/>
      <c r="G329" s="315"/>
      <c r="H329" s="315"/>
      <c r="I329" s="315"/>
      <c r="J329" s="315"/>
      <c r="K329" s="315"/>
      <c r="L329" s="34" t="s">
        <v>21</v>
      </c>
      <c r="M329" s="34" t="s">
        <v>29</v>
      </c>
      <c r="N329" s="90">
        <v>111.1</v>
      </c>
      <c r="O329" s="55">
        <v>111.1</v>
      </c>
      <c r="P329" s="90">
        <v>139.80000000000001</v>
      </c>
      <c r="Q329" s="90">
        <v>250.3</v>
      </c>
      <c r="R329" s="55">
        <v>149.30000000000001</v>
      </c>
      <c r="S329" s="55">
        <v>149.30000000000001</v>
      </c>
    </row>
    <row r="330" spans="1:19" ht="67.5" customHeight="1">
      <c r="A330" s="338" t="s">
        <v>347</v>
      </c>
      <c r="B330" s="337">
        <v>2516</v>
      </c>
      <c r="C330" s="317"/>
      <c r="D330" s="315"/>
      <c r="E330" s="315"/>
      <c r="F330" s="315"/>
      <c r="G330" s="315"/>
      <c r="H330" s="315"/>
      <c r="I330" s="315"/>
      <c r="J330" s="315"/>
      <c r="K330" s="315"/>
      <c r="L330" s="34"/>
      <c r="M330" s="34"/>
      <c r="N330" s="90">
        <f t="shared" ref="N330:S330" si="201">N331</f>
        <v>1377</v>
      </c>
      <c r="O330" s="90">
        <f t="shared" si="201"/>
        <v>1044.8</v>
      </c>
      <c r="P330" s="90">
        <f t="shared" si="201"/>
        <v>1303.5999999999999</v>
      </c>
      <c r="Q330" s="90">
        <f t="shared" si="201"/>
        <v>2052.1999999999998</v>
      </c>
      <c r="R330" s="90">
        <f t="shared" si="201"/>
        <v>1871.2</v>
      </c>
      <c r="S330" s="90">
        <f t="shared" si="201"/>
        <v>1932.3</v>
      </c>
    </row>
    <row r="331" spans="1:19">
      <c r="A331" s="338"/>
      <c r="B331" s="337"/>
      <c r="C331" s="317"/>
      <c r="D331" s="315"/>
      <c r="E331" s="315"/>
      <c r="F331" s="315"/>
      <c r="G331" s="315"/>
      <c r="H331" s="315"/>
      <c r="I331" s="315"/>
      <c r="J331" s="315"/>
      <c r="K331" s="315"/>
      <c r="L331" s="34" t="s">
        <v>31</v>
      </c>
      <c r="M331" s="34" t="s">
        <v>24</v>
      </c>
      <c r="N331" s="90">
        <v>1377</v>
      </c>
      <c r="O331" s="55">
        <v>1044.8</v>
      </c>
      <c r="P331" s="90">
        <v>1303.5999999999999</v>
      </c>
      <c r="Q331" s="55">
        <v>2052.1999999999998</v>
      </c>
      <c r="R331" s="55">
        <v>1871.2</v>
      </c>
      <c r="S331" s="55">
        <v>1932.3</v>
      </c>
    </row>
    <row r="332" spans="1:19" ht="33.75" customHeight="1">
      <c r="A332" s="336" t="s">
        <v>350</v>
      </c>
      <c r="B332" s="337">
        <v>2517</v>
      </c>
      <c r="C332" s="81"/>
      <c r="D332" s="82"/>
      <c r="E332" s="82"/>
      <c r="F332" s="82"/>
      <c r="G332" s="82"/>
      <c r="H332" s="82"/>
      <c r="I332" s="82"/>
      <c r="J332" s="82"/>
      <c r="K332" s="82"/>
      <c r="L332" s="34"/>
      <c r="M332" s="34"/>
      <c r="N332" s="90">
        <f t="shared" ref="N332" si="202">N333+N334</f>
        <v>39.200000000000003</v>
      </c>
      <c r="O332" s="90">
        <f t="shared" ref="O332:S332" si="203">O333+O334</f>
        <v>39.200000000000003</v>
      </c>
      <c r="P332" s="90">
        <f t="shared" si="203"/>
        <v>92.4</v>
      </c>
      <c r="Q332" s="90">
        <f t="shared" si="203"/>
        <v>108.2</v>
      </c>
      <c r="R332" s="90">
        <f t="shared" si="203"/>
        <v>108.2</v>
      </c>
      <c r="S332" s="90">
        <f t="shared" si="203"/>
        <v>108.2</v>
      </c>
    </row>
    <row r="333" spans="1:19">
      <c r="A333" s="336"/>
      <c r="B333" s="337"/>
      <c r="C333" s="81"/>
      <c r="D333" s="82"/>
      <c r="E333" s="82"/>
      <c r="F333" s="82"/>
      <c r="G333" s="82"/>
      <c r="H333" s="82"/>
      <c r="I333" s="82"/>
      <c r="J333" s="82"/>
      <c r="K333" s="82"/>
      <c r="L333" s="34" t="s">
        <v>27</v>
      </c>
      <c r="M333" s="34" t="s">
        <v>27</v>
      </c>
      <c r="N333" s="90"/>
      <c r="O333" s="55"/>
      <c r="P333" s="90"/>
      <c r="Q333" s="55"/>
      <c r="R333" s="55"/>
      <c r="S333" s="55"/>
    </row>
    <row r="334" spans="1:19">
      <c r="A334" s="83"/>
      <c r="B334" s="84"/>
      <c r="C334" s="81"/>
      <c r="D334" s="82"/>
      <c r="E334" s="82"/>
      <c r="F334" s="82"/>
      <c r="G334" s="82"/>
      <c r="H334" s="82"/>
      <c r="I334" s="82"/>
      <c r="J334" s="82"/>
      <c r="K334" s="82"/>
      <c r="L334" s="34" t="s">
        <v>27</v>
      </c>
      <c r="M334" s="34" t="s">
        <v>30</v>
      </c>
      <c r="N334" s="90">
        <v>39.200000000000003</v>
      </c>
      <c r="O334" s="55">
        <v>39.200000000000003</v>
      </c>
      <c r="P334" s="90">
        <v>92.4</v>
      </c>
      <c r="Q334" s="55">
        <v>108.2</v>
      </c>
      <c r="R334" s="55">
        <v>108.2</v>
      </c>
      <c r="S334" s="55">
        <v>108.2</v>
      </c>
    </row>
    <row r="335" spans="1:19" ht="116.25" customHeight="1">
      <c r="A335" s="85" t="s">
        <v>352</v>
      </c>
      <c r="B335" s="86">
        <v>2518</v>
      </c>
      <c r="C335" s="81"/>
      <c r="D335" s="82"/>
      <c r="E335" s="82"/>
      <c r="F335" s="87"/>
      <c r="G335" s="82"/>
      <c r="H335" s="87"/>
      <c r="I335" s="82"/>
      <c r="J335" s="82"/>
      <c r="K335" s="82"/>
      <c r="L335" s="34"/>
      <c r="M335" s="34"/>
      <c r="N335" s="90">
        <f t="shared" ref="N335:S337" si="204">N336</f>
        <v>10929.5</v>
      </c>
      <c r="O335" s="90">
        <f t="shared" si="204"/>
        <v>10929.5</v>
      </c>
      <c r="P335" s="90">
        <f t="shared" si="204"/>
        <v>12112.3</v>
      </c>
      <c r="Q335" s="90">
        <f t="shared" si="204"/>
        <v>16648.599999999999</v>
      </c>
      <c r="R335" s="90">
        <f t="shared" si="204"/>
        <v>16648.599999999999</v>
      </c>
      <c r="S335" s="90">
        <f t="shared" si="204"/>
        <v>16648.599999999999</v>
      </c>
    </row>
    <row r="336" spans="1:19">
      <c r="A336" s="83"/>
      <c r="B336" s="84"/>
      <c r="C336" s="81"/>
      <c r="D336" s="82"/>
      <c r="E336" s="82"/>
      <c r="F336" s="82"/>
      <c r="G336" s="82"/>
      <c r="H336" s="82"/>
      <c r="I336" s="82"/>
      <c r="J336" s="82"/>
      <c r="K336" s="82"/>
      <c r="L336" s="34" t="s">
        <v>27</v>
      </c>
      <c r="M336" s="34" t="s">
        <v>22</v>
      </c>
      <c r="N336" s="90">
        <v>10929.5</v>
      </c>
      <c r="O336" s="55">
        <v>10929.5</v>
      </c>
      <c r="P336" s="90">
        <v>12112.3</v>
      </c>
      <c r="Q336" s="55">
        <v>16648.599999999999</v>
      </c>
      <c r="R336" s="55">
        <v>16648.599999999999</v>
      </c>
      <c r="S336" s="55">
        <v>16648.599999999999</v>
      </c>
    </row>
    <row r="337" spans="1:19" s="228" customFormat="1" ht="116.25" customHeight="1">
      <c r="A337" s="248" t="s">
        <v>557</v>
      </c>
      <c r="B337" s="249">
        <v>2519</v>
      </c>
      <c r="C337" s="250"/>
      <c r="D337" s="251"/>
      <c r="E337" s="251"/>
      <c r="F337" s="252"/>
      <c r="G337" s="251"/>
      <c r="H337" s="252"/>
      <c r="I337" s="251"/>
      <c r="J337" s="251"/>
      <c r="K337" s="251"/>
      <c r="L337" s="221"/>
      <c r="M337" s="221"/>
      <c r="N337" s="222">
        <f t="shared" si="204"/>
        <v>14202.9</v>
      </c>
      <c r="O337" s="222">
        <f t="shared" si="204"/>
        <v>14197.2</v>
      </c>
      <c r="P337" s="222">
        <f t="shared" si="204"/>
        <v>27816.3</v>
      </c>
      <c r="Q337" s="222">
        <f t="shared" si="204"/>
        <v>0</v>
      </c>
      <c r="R337" s="222">
        <f t="shared" si="204"/>
        <v>0</v>
      </c>
      <c r="S337" s="222">
        <f t="shared" si="204"/>
        <v>0</v>
      </c>
    </row>
    <row r="338" spans="1:19" s="228" customFormat="1">
      <c r="A338" s="253"/>
      <c r="B338" s="254"/>
      <c r="C338" s="250"/>
      <c r="D338" s="251"/>
      <c r="E338" s="251"/>
      <c r="F338" s="251"/>
      <c r="G338" s="251"/>
      <c r="H338" s="251"/>
      <c r="I338" s="251"/>
      <c r="J338" s="251"/>
      <c r="K338" s="251"/>
      <c r="L338" s="221" t="s">
        <v>27</v>
      </c>
      <c r="M338" s="221" t="s">
        <v>21</v>
      </c>
      <c r="N338" s="222">
        <v>14202.9</v>
      </c>
      <c r="O338" s="223">
        <v>14197.2</v>
      </c>
      <c r="P338" s="222">
        <v>27816.3</v>
      </c>
      <c r="Q338" s="223"/>
      <c r="R338" s="223"/>
      <c r="S338" s="223"/>
    </row>
    <row r="339" spans="1:19" ht="35.25" customHeight="1">
      <c r="A339" s="83" t="s">
        <v>355</v>
      </c>
      <c r="B339" s="45">
        <v>2600</v>
      </c>
      <c r="C339" s="46" t="s">
        <v>20</v>
      </c>
      <c r="D339" s="46" t="s">
        <v>20</v>
      </c>
      <c r="E339" s="46" t="s">
        <v>20</v>
      </c>
      <c r="F339" s="46" t="s">
        <v>20</v>
      </c>
      <c r="G339" s="46" t="s">
        <v>20</v>
      </c>
      <c r="H339" s="46" t="s">
        <v>20</v>
      </c>
      <c r="I339" s="46" t="s">
        <v>20</v>
      </c>
      <c r="J339" s="46" t="s">
        <v>20</v>
      </c>
      <c r="K339" s="46" t="s">
        <v>20</v>
      </c>
      <c r="L339" s="51"/>
      <c r="M339" s="51"/>
      <c r="N339" s="90">
        <f t="shared" ref="N339:S339" si="205">N340</f>
        <v>5929.6</v>
      </c>
      <c r="O339" s="55">
        <f t="shared" si="205"/>
        <v>5689.4</v>
      </c>
      <c r="P339" s="90">
        <f t="shared" si="205"/>
        <v>6604.3</v>
      </c>
      <c r="Q339" s="55">
        <f t="shared" si="205"/>
        <v>7536</v>
      </c>
      <c r="R339" s="55">
        <f t="shared" si="205"/>
        <v>7837.5</v>
      </c>
      <c r="S339" s="55">
        <f t="shared" si="205"/>
        <v>8151</v>
      </c>
    </row>
    <row r="340" spans="1:19" ht="22.5" customHeight="1">
      <c r="A340" s="276" t="s">
        <v>356</v>
      </c>
      <c r="B340" s="311">
        <v>2601</v>
      </c>
      <c r="C340" s="317"/>
      <c r="D340" s="315"/>
      <c r="E340" s="315"/>
      <c r="F340" s="315"/>
      <c r="G340" s="315"/>
      <c r="H340" s="315"/>
      <c r="I340" s="315"/>
      <c r="J340" s="315"/>
      <c r="K340" s="315"/>
      <c r="L340" s="51"/>
      <c r="M340" s="51"/>
      <c r="N340" s="90">
        <f t="shared" ref="N340" si="206">N341+N342</f>
        <v>5929.6</v>
      </c>
      <c r="O340" s="90">
        <f t="shared" ref="O340:S340" si="207">O341+O342</f>
        <v>5689.4</v>
      </c>
      <c r="P340" s="90">
        <f t="shared" si="207"/>
        <v>6604.3</v>
      </c>
      <c r="Q340" s="90">
        <f t="shared" si="207"/>
        <v>7536</v>
      </c>
      <c r="R340" s="90">
        <f t="shared" si="207"/>
        <v>7837.5</v>
      </c>
      <c r="S340" s="90">
        <f t="shared" si="207"/>
        <v>8151</v>
      </c>
    </row>
    <row r="341" spans="1:19">
      <c r="A341" s="276"/>
      <c r="B341" s="311"/>
      <c r="C341" s="317"/>
      <c r="D341" s="315"/>
      <c r="E341" s="315"/>
      <c r="F341" s="315"/>
      <c r="G341" s="315"/>
      <c r="H341" s="315"/>
      <c r="I341" s="315"/>
      <c r="J341" s="315"/>
      <c r="K341" s="315"/>
      <c r="L341" s="34" t="s">
        <v>21</v>
      </c>
      <c r="M341" s="34" t="s">
        <v>29</v>
      </c>
      <c r="N341" s="90">
        <v>5929.6</v>
      </c>
      <c r="O341" s="55">
        <v>5689.4</v>
      </c>
      <c r="P341" s="90">
        <v>6604.3</v>
      </c>
      <c r="Q341" s="90">
        <v>7536</v>
      </c>
      <c r="R341" s="90">
        <v>7837.5</v>
      </c>
      <c r="S341" s="90">
        <v>8151</v>
      </c>
    </row>
    <row r="342" spans="1:19">
      <c r="A342" s="276"/>
      <c r="B342" s="311"/>
      <c r="C342" s="317"/>
      <c r="D342" s="315"/>
      <c r="E342" s="315"/>
      <c r="F342" s="315"/>
      <c r="G342" s="315"/>
      <c r="H342" s="315"/>
      <c r="I342" s="315"/>
      <c r="J342" s="315"/>
      <c r="K342" s="315"/>
      <c r="L342" s="34" t="s">
        <v>23</v>
      </c>
      <c r="M342" s="34" t="s">
        <v>24</v>
      </c>
      <c r="N342" s="90"/>
      <c r="O342" s="55"/>
      <c r="P342" s="90"/>
      <c r="Q342" s="55"/>
      <c r="R342" s="55"/>
      <c r="S342" s="55"/>
    </row>
    <row r="343" spans="1:19">
      <c r="A343" s="88"/>
      <c r="B343" s="74"/>
      <c r="C343" s="65"/>
      <c r="D343" s="47"/>
      <c r="E343" s="47"/>
      <c r="F343" s="47"/>
      <c r="G343" s="47"/>
      <c r="H343" s="47"/>
      <c r="I343" s="47"/>
      <c r="J343" s="47"/>
      <c r="K343" s="47"/>
      <c r="L343" s="34" t="s">
        <v>24</v>
      </c>
      <c r="M343" s="34" t="s">
        <v>25</v>
      </c>
      <c r="N343" s="90"/>
      <c r="O343" s="55"/>
      <c r="P343" s="90"/>
      <c r="Q343" s="55"/>
      <c r="R343" s="55"/>
      <c r="S343" s="55"/>
    </row>
    <row r="344" spans="1:19" ht="67.5">
      <c r="A344" s="54" t="s">
        <v>449</v>
      </c>
      <c r="B344" s="59">
        <v>2700</v>
      </c>
      <c r="C344" s="46" t="s">
        <v>20</v>
      </c>
      <c r="D344" s="46" t="s">
        <v>20</v>
      </c>
      <c r="E344" s="46" t="s">
        <v>20</v>
      </c>
      <c r="F344" s="46" t="s">
        <v>20</v>
      </c>
      <c r="G344" s="46" t="s">
        <v>20</v>
      </c>
      <c r="H344" s="46" t="s">
        <v>20</v>
      </c>
      <c r="I344" s="46" t="s">
        <v>20</v>
      </c>
      <c r="J344" s="46" t="s">
        <v>20</v>
      </c>
      <c r="K344" s="46" t="s">
        <v>20</v>
      </c>
      <c r="L344" s="51"/>
      <c r="M344" s="51"/>
      <c r="N344" s="90">
        <f t="shared" ref="N344" si="208">N345+N346</f>
        <v>0</v>
      </c>
      <c r="O344" s="55">
        <f t="shared" ref="O344:S344" si="209">O345+O346</f>
        <v>0</v>
      </c>
      <c r="P344" s="90">
        <f t="shared" si="209"/>
        <v>0</v>
      </c>
      <c r="Q344" s="55">
        <f t="shared" si="209"/>
        <v>0</v>
      </c>
      <c r="R344" s="55">
        <f t="shared" si="209"/>
        <v>0</v>
      </c>
      <c r="S344" s="55">
        <f t="shared" si="209"/>
        <v>0</v>
      </c>
    </row>
    <row r="345" spans="1:19" ht="22.5">
      <c r="A345" s="54" t="s">
        <v>358</v>
      </c>
      <c r="B345" s="59">
        <v>2701</v>
      </c>
      <c r="C345" s="50"/>
      <c r="D345" s="51"/>
      <c r="E345" s="51"/>
      <c r="F345" s="51"/>
      <c r="G345" s="51"/>
      <c r="H345" s="51"/>
      <c r="I345" s="51"/>
      <c r="J345" s="51"/>
      <c r="K345" s="51"/>
      <c r="L345" s="34" t="s">
        <v>32</v>
      </c>
      <c r="M345" s="34" t="s">
        <v>23</v>
      </c>
      <c r="N345" s="90"/>
      <c r="O345" s="55"/>
      <c r="P345" s="90"/>
      <c r="Q345" s="55"/>
      <c r="R345" s="55"/>
      <c r="S345" s="55"/>
    </row>
    <row r="346" spans="1:19" ht="33.75">
      <c r="A346" s="54" t="s">
        <v>363</v>
      </c>
      <c r="B346" s="59">
        <v>2702</v>
      </c>
      <c r="C346" s="46" t="s">
        <v>20</v>
      </c>
      <c r="D346" s="46" t="s">
        <v>20</v>
      </c>
      <c r="E346" s="46" t="s">
        <v>20</v>
      </c>
      <c r="F346" s="46" t="s">
        <v>20</v>
      </c>
      <c r="G346" s="46" t="s">
        <v>20</v>
      </c>
      <c r="H346" s="46" t="s">
        <v>20</v>
      </c>
      <c r="I346" s="46" t="s">
        <v>20</v>
      </c>
      <c r="J346" s="46" t="s">
        <v>20</v>
      </c>
      <c r="K346" s="46" t="s">
        <v>20</v>
      </c>
      <c r="L346" s="51"/>
      <c r="M346" s="51"/>
      <c r="N346" s="90">
        <f t="shared" ref="N346" si="210">N347+N348</f>
        <v>0</v>
      </c>
      <c r="O346" s="55">
        <f t="shared" ref="O346:S346" si="211">O347+O348</f>
        <v>0</v>
      </c>
      <c r="P346" s="90">
        <f t="shared" si="211"/>
        <v>0</v>
      </c>
      <c r="Q346" s="55">
        <f t="shared" si="211"/>
        <v>0</v>
      </c>
      <c r="R346" s="55">
        <f t="shared" si="211"/>
        <v>0</v>
      </c>
      <c r="S346" s="55">
        <f t="shared" si="211"/>
        <v>0</v>
      </c>
    </row>
    <row r="347" spans="1:19">
      <c r="A347" s="54" t="s">
        <v>364</v>
      </c>
      <c r="B347" s="59">
        <v>2703</v>
      </c>
      <c r="C347" s="50"/>
      <c r="D347" s="51"/>
      <c r="E347" s="51"/>
      <c r="F347" s="51"/>
      <c r="G347" s="51"/>
      <c r="H347" s="51"/>
      <c r="I347" s="51"/>
      <c r="J347" s="51"/>
      <c r="K347" s="51"/>
      <c r="L347" s="51"/>
      <c r="M347" s="51"/>
      <c r="N347" s="90"/>
      <c r="O347" s="55"/>
      <c r="P347" s="90"/>
      <c r="Q347" s="55"/>
      <c r="R347" s="55"/>
      <c r="S347" s="55"/>
    </row>
    <row r="348" spans="1:19">
      <c r="A348" s="54" t="s">
        <v>364</v>
      </c>
      <c r="B348" s="59">
        <v>2704</v>
      </c>
      <c r="C348" s="50"/>
      <c r="D348" s="51"/>
      <c r="E348" s="51"/>
      <c r="F348" s="51"/>
      <c r="G348" s="51"/>
      <c r="H348" s="51"/>
      <c r="I348" s="51"/>
      <c r="J348" s="51"/>
      <c r="K348" s="51"/>
      <c r="L348" s="51"/>
      <c r="M348" s="51"/>
      <c r="N348" s="90"/>
      <c r="O348" s="55"/>
      <c r="P348" s="90"/>
      <c r="Q348" s="55"/>
      <c r="R348" s="55"/>
      <c r="S348" s="55"/>
    </row>
    <row r="349" spans="1:19" ht="22.5">
      <c r="A349" s="54" t="s">
        <v>365</v>
      </c>
      <c r="B349" s="59">
        <v>8000</v>
      </c>
      <c r="C349" s="46" t="s">
        <v>20</v>
      </c>
      <c r="D349" s="46" t="s">
        <v>20</v>
      </c>
      <c r="E349" s="46" t="s">
        <v>20</v>
      </c>
      <c r="F349" s="46" t="s">
        <v>20</v>
      </c>
      <c r="G349" s="46" t="s">
        <v>20</v>
      </c>
      <c r="H349" s="46" t="s">
        <v>20</v>
      </c>
      <c r="I349" s="46" t="s">
        <v>20</v>
      </c>
      <c r="J349" s="46" t="s">
        <v>20</v>
      </c>
      <c r="K349" s="46" t="s">
        <v>20</v>
      </c>
      <c r="L349" s="51"/>
      <c r="M349" s="51"/>
      <c r="N349" s="90">
        <f>N344+N301+N271+N199+N58</f>
        <v>16319412.200000001</v>
      </c>
      <c r="O349" s="55">
        <f t="shared" ref="O349:S349" si="212">O344+O301+O271+O199+O58</f>
        <v>16202903.300000001</v>
      </c>
      <c r="P349" s="90">
        <f t="shared" si="212"/>
        <v>19826056.800000004</v>
      </c>
      <c r="Q349" s="55">
        <f t="shared" si="212"/>
        <v>21644441.799999997</v>
      </c>
      <c r="R349" s="55">
        <f t="shared" si="212"/>
        <v>21959809.699999999</v>
      </c>
      <c r="S349" s="55">
        <f t="shared" si="212"/>
        <v>22537422.099999998</v>
      </c>
    </row>
    <row r="351" spans="1:19">
      <c r="N351" s="95"/>
    </row>
  </sheetData>
  <sheetProtection selectLockedCells="1" selectUnlockedCells="1"/>
  <customSheetViews>
    <customSheetView guid="{6570634B-EDC8-47B1-B961-1E562EDF2753}" showPageBreaks="1" view="pageBreakPreview">
      <pane xSplit="2" ySplit="10" topLeftCell="D341" activePane="bottomRight" state="frozen"/>
      <selection pane="bottomRight" activeCell="N7" sqref="N6:S9"/>
      <rowBreaks count="2" manualBreakCount="2">
        <brk id="165" max="18" man="1"/>
        <brk id="167" max="16383" man="1"/>
      </rowBreaks>
      <pageMargins left="0.75" right="0.75" top="1" bottom="1" header="0.51180555555555551" footer="0.51180555555555551"/>
      <pageSetup paperSize="9" scale="99" firstPageNumber="0" orientation="portrait" horizontalDpi="300" verticalDpi="300" r:id="rId1"/>
      <headerFooter alignWithMargins="0"/>
    </customSheetView>
    <customSheetView guid="{764DF73A-B6FF-4AFE-808E-BED8B7CDFEFB}" showPageBreaks="1" showAutoFilter="1" view="pageBreakPreview">
      <pane xSplit="2" ySplit="9" topLeftCell="C162" activePane="bottomRight" state="frozen"/>
      <selection pane="bottomRight" activeCell="L24" sqref="L24"/>
      <pageMargins left="0.75" right="0.75" top="1" bottom="1" header="0.51180555555555551" footer="0.51180555555555551"/>
      <pageSetup paperSize="9" firstPageNumber="0" orientation="portrait" horizontalDpi="300" verticalDpi="300" r:id="rId2"/>
      <headerFooter alignWithMargins="0"/>
      <autoFilter ref="A13:S349"/>
    </customSheetView>
    <customSheetView guid="{2C132A3E-BEF9-4451-A5D3-5DE635F68D88}" showPageBreaks="1" view="pageBreakPreview">
      <pane xSplit="2" ySplit="10" topLeftCell="C197" activePane="bottomRight" state="frozen"/>
      <selection pane="bottomRight" activeCell="O200" sqref="O200"/>
      <rowBreaks count="2" manualBreakCount="2">
        <brk id="165" max="18" man="1"/>
        <brk id="167" max="16383" man="1"/>
      </rowBreaks>
      <pageMargins left="0.75" right="0.75" top="1" bottom="1" header="0.51180555555555551" footer="0.51180555555555551"/>
      <pageSetup paperSize="9" scale="99" firstPageNumber="0" orientation="portrait" horizontalDpi="300" verticalDpi="300" r:id="rId3"/>
      <headerFooter alignWithMargins="0"/>
    </customSheetView>
    <customSheetView guid="{FF86849E-1084-4031-B2CE-591FC46709AB}" showAutoFilter="1">
      <pane xSplit="2" ySplit="10" topLeftCell="G17" activePane="bottomRight" state="frozen"/>
      <selection pane="bottomRight" activeCell="R18" sqref="R18"/>
      <pageMargins left="0.75" right="0.75" top="1" bottom="1" header="0.51180555555555551" footer="0.51180555555555551"/>
      <pageSetup paperSize="9" firstPageNumber="0" orientation="portrait" horizontalDpi="300" verticalDpi="300" r:id="rId4"/>
      <headerFooter alignWithMargins="0"/>
      <autoFilter ref="A13:S347"/>
    </customSheetView>
    <customSheetView guid="{9D0A41DD-2DA5-4D00-A5A3-069AD61B6552}" showPageBreaks="1" showAutoFilter="1">
      <pane xSplit="2" ySplit="10" topLeftCell="D134" activePane="bottomRight" state="frozen"/>
      <selection pane="bottomRight" activeCell="Q108" sqref="Q108"/>
      <pageMargins left="0.75" right="0.75" top="1" bottom="1" header="0.51180555555555551" footer="0.51180555555555551"/>
      <pageSetup paperSize="9" firstPageNumber="0" orientation="portrait" horizontalDpi="300" verticalDpi="300" r:id="rId5"/>
      <headerFooter alignWithMargins="0"/>
      <autoFilter ref="A13:S344"/>
    </customSheetView>
    <customSheetView guid="{676EE6E6-D5A3-9942-AA72-33D5219B471C}" showRuler="0">
      <pageMargins left="0.75" right="0.75" top="1" bottom="1" header="0.5" footer="0.5"/>
    </customSheetView>
    <customSheetView guid="{1B925D09-0E83-AF47-A27B-8EBC6CE44B65}" showRuler="0">
      <pageMargins left="0.75" right="0.75" top="1" bottom="1" header="0.5" footer="0.5"/>
    </customSheetView>
    <customSheetView guid="{651AB02D-CE6F-4AB5-8A8B-ED5DE6848F37}" showAutoFilter="1">
      <pane xSplit="2" ySplit="10" topLeftCell="D277" activePane="bottomRight" state="frozen"/>
      <selection pane="bottomRight" activeCell="F283" sqref="F283"/>
      <pageMargins left="0.75" right="0.75" top="1" bottom="1" header="0.51180555555555551" footer="0.51180555555555551"/>
      <pageSetup paperSize="9" firstPageNumber="0" orientation="portrait" horizontalDpi="300" verticalDpi="300" r:id="rId6"/>
      <headerFooter alignWithMargins="0"/>
      <autoFilter ref="A13:S344"/>
    </customSheetView>
  </customSheetViews>
  <mergeCells count="364">
    <mergeCell ref="G340:G342"/>
    <mergeCell ref="H340:H342"/>
    <mergeCell ref="I340:I342"/>
    <mergeCell ref="J340:J342"/>
    <mergeCell ref="K340:K342"/>
    <mergeCell ref="A340:A342"/>
    <mergeCell ref="B340:B342"/>
    <mergeCell ref="C340:C342"/>
    <mergeCell ref="D340:D342"/>
    <mergeCell ref="E340:E342"/>
    <mergeCell ref="F340:F342"/>
    <mergeCell ref="G330:G331"/>
    <mergeCell ref="H330:H331"/>
    <mergeCell ref="I330:I331"/>
    <mergeCell ref="J330:J331"/>
    <mergeCell ref="K330:K331"/>
    <mergeCell ref="A332:A333"/>
    <mergeCell ref="B332:B333"/>
    <mergeCell ref="A330:A331"/>
    <mergeCell ref="B330:B331"/>
    <mergeCell ref="C330:C331"/>
    <mergeCell ref="D330:D331"/>
    <mergeCell ref="E330:E331"/>
    <mergeCell ref="F330:F331"/>
    <mergeCell ref="F328:F329"/>
    <mergeCell ref="G328:G329"/>
    <mergeCell ref="H328:H329"/>
    <mergeCell ref="I328:I329"/>
    <mergeCell ref="J328:J329"/>
    <mergeCell ref="K328:K329"/>
    <mergeCell ref="G325:G327"/>
    <mergeCell ref="H325:H327"/>
    <mergeCell ref="I325:I327"/>
    <mergeCell ref="J325:J327"/>
    <mergeCell ref="K325:K327"/>
    <mergeCell ref="F325:F327"/>
    <mergeCell ref="A328:A329"/>
    <mergeCell ref="B328:B329"/>
    <mergeCell ref="C328:C329"/>
    <mergeCell ref="D328:D329"/>
    <mergeCell ref="E328:E329"/>
    <mergeCell ref="A325:A327"/>
    <mergeCell ref="B325:B327"/>
    <mergeCell ref="C325:C327"/>
    <mergeCell ref="D325:D327"/>
    <mergeCell ref="E325:E327"/>
    <mergeCell ref="F319:F322"/>
    <mergeCell ref="G319:G322"/>
    <mergeCell ref="H319:H322"/>
    <mergeCell ref="I319:I322"/>
    <mergeCell ref="J319:J322"/>
    <mergeCell ref="K319:K322"/>
    <mergeCell ref="G316:G318"/>
    <mergeCell ref="H316:H318"/>
    <mergeCell ref="I316:I318"/>
    <mergeCell ref="J316:J318"/>
    <mergeCell ref="K316:K318"/>
    <mergeCell ref="F316:F318"/>
    <mergeCell ref="A319:A322"/>
    <mergeCell ref="B319:B322"/>
    <mergeCell ref="C319:C322"/>
    <mergeCell ref="D319:D322"/>
    <mergeCell ref="E319:E322"/>
    <mergeCell ref="A316:A318"/>
    <mergeCell ref="B316:B318"/>
    <mergeCell ref="C316:C318"/>
    <mergeCell ref="D316:D318"/>
    <mergeCell ref="E316:E318"/>
    <mergeCell ref="F308:F313"/>
    <mergeCell ref="G308:G313"/>
    <mergeCell ref="H308:H313"/>
    <mergeCell ref="I308:I313"/>
    <mergeCell ref="J308:J313"/>
    <mergeCell ref="K308:K313"/>
    <mergeCell ref="G297:G298"/>
    <mergeCell ref="H297:H298"/>
    <mergeCell ref="I297:I298"/>
    <mergeCell ref="J297:J298"/>
    <mergeCell ref="K297:K298"/>
    <mergeCell ref="F297:F298"/>
    <mergeCell ref="A308:A313"/>
    <mergeCell ref="B308:B313"/>
    <mergeCell ref="C308:C313"/>
    <mergeCell ref="D308:D313"/>
    <mergeCell ref="E308:E313"/>
    <mergeCell ref="A297:A298"/>
    <mergeCell ref="B297:B298"/>
    <mergeCell ref="C297:C298"/>
    <mergeCell ref="D297:D298"/>
    <mergeCell ref="E297:E298"/>
    <mergeCell ref="F243:F270"/>
    <mergeCell ref="G243:G270"/>
    <mergeCell ref="H243:H270"/>
    <mergeCell ref="I243:I270"/>
    <mergeCell ref="J243:J270"/>
    <mergeCell ref="K243:K270"/>
    <mergeCell ref="G231:G242"/>
    <mergeCell ref="H231:H242"/>
    <mergeCell ref="I231:I242"/>
    <mergeCell ref="J231:J242"/>
    <mergeCell ref="K231:K242"/>
    <mergeCell ref="F231:F242"/>
    <mergeCell ref="A243:A270"/>
    <mergeCell ref="B243:B270"/>
    <mergeCell ref="C243:C270"/>
    <mergeCell ref="D243:D270"/>
    <mergeCell ref="E243:E270"/>
    <mergeCell ref="A231:A242"/>
    <mergeCell ref="B231:B242"/>
    <mergeCell ref="C231:C241"/>
    <mergeCell ref="D231:D242"/>
    <mergeCell ref="E231:E242"/>
    <mergeCell ref="F221:F230"/>
    <mergeCell ref="G221:G230"/>
    <mergeCell ref="H221:H230"/>
    <mergeCell ref="I221:I230"/>
    <mergeCell ref="J221:J230"/>
    <mergeCell ref="K221:K230"/>
    <mergeCell ref="G205:G211"/>
    <mergeCell ref="H205:H211"/>
    <mergeCell ref="I205:I211"/>
    <mergeCell ref="J205:J211"/>
    <mergeCell ref="K205:K211"/>
    <mergeCell ref="F205:F211"/>
    <mergeCell ref="A221:A230"/>
    <mergeCell ref="B221:B230"/>
    <mergeCell ref="C221:C230"/>
    <mergeCell ref="D221:D230"/>
    <mergeCell ref="E221:E230"/>
    <mergeCell ref="A205:A211"/>
    <mergeCell ref="B205:B211"/>
    <mergeCell ref="C205:C211"/>
    <mergeCell ref="D205:D211"/>
    <mergeCell ref="E205:E211"/>
    <mergeCell ref="F200:F203"/>
    <mergeCell ref="G200:G203"/>
    <mergeCell ref="H200:H203"/>
    <mergeCell ref="I200:I203"/>
    <mergeCell ref="J200:J203"/>
    <mergeCell ref="K200:K203"/>
    <mergeCell ref="G188:G192"/>
    <mergeCell ref="H188:H192"/>
    <mergeCell ref="I188:I192"/>
    <mergeCell ref="J188:J192"/>
    <mergeCell ref="K188:K192"/>
    <mergeCell ref="F188:F192"/>
    <mergeCell ref="A200:A203"/>
    <mergeCell ref="B200:B203"/>
    <mergeCell ref="C200:C203"/>
    <mergeCell ref="D200:D203"/>
    <mergeCell ref="E200:E203"/>
    <mergeCell ref="A188:A192"/>
    <mergeCell ref="B188:B192"/>
    <mergeCell ref="C188:C192"/>
    <mergeCell ref="D188:D192"/>
    <mergeCell ref="E188:E192"/>
    <mergeCell ref="K173:K175"/>
    <mergeCell ref="A173:A175"/>
    <mergeCell ref="B173:B175"/>
    <mergeCell ref="C173:C175"/>
    <mergeCell ref="D173:D175"/>
    <mergeCell ref="E173:E175"/>
    <mergeCell ref="F173:F175"/>
    <mergeCell ref="A181:A187"/>
    <mergeCell ref="B181:B187"/>
    <mergeCell ref="C181:C187"/>
    <mergeCell ref="D181:D187"/>
    <mergeCell ref="E181:E187"/>
    <mergeCell ref="G173:G175"/>
    <mergeCell ref="H173:H175"/>
    <mergeCell ref="I173:I175"/>
    <mergeCell ref="J173:J175"/>
    <mergeCell ref="F181:F187"/>
    <mergeCell ref="G181:G187"/>
    <mergeCell ref="H181:H187"/>
    <mergeCell ref="I181:I187"/>
    <mergeCell ref="J181:J187"/>
    <mergeCell ref="K181:K187"/>
    <mergeCell ref="O165:O166"/>
    <mergeCell ref="P165:P166"/>
    <mergeCell ref="Q165:Q166"/>
    <mergeCell ref="R165:R166"/>
    <mergeCell ref="S165:S166"/>
    <mergeCell ref="G165:G166"/>
    <mergeCell ref="H165:H166"/>
    <mergeCell ref="I165:I166"/>
    <mergeCell ref="J165:J166"/>
    <mergeCell ref="K165:K166"/>
    <mergeCell ref="N165:N166"/>
    <mergeCell ref="A165:A166"/>
    <mergeCell ref="B165:B166"/>
    <mergeCell ref="C165:C166"/>
    <mergeCell ref="D165:D166"/>
    <mergeCell ref="E165:E166"/>
    <mergeCell ref="F165:F166"/>
    <mergeCell ref="F161:F164"/>
    <mergeCell ref="G161:G164"/>
    <mergeCell ref="H161:H164"/>
    <mergeCell ref="I161:I164"/>
    <mergeCell ref="J161:J164"/>
    <mergeCell ref="K161:K164"/>
    <mergeCell ref="G156:G159"/>
    <mergeCell ref="H156:H159"/>
    <mergeCell ref="I156:I159"/>
    <mergeCell ref="J156:J159"/>
    <mergeCell ref="K156:K159"/>
    <mergeCell ref="A161:A164"/>
    <mergeCell ref="B161:B164"/>
    <mergeCell ref="C161:C164"/>
    <mergeCell ref="D161:D164"/>
    <mergeCell ref="E161:E164"/>
    <mergeCell ref="P153:P154"/>
    <mergeCell ref="Q153:Q154"/>
    <mergeCell ref="R153:R154"/>
    <mergeCell ref="S153:S154"/>
    <mergeCell ref="A156:A159"/>
    <mergeCell ref="B156:B159"/>
    <mergeCell ref="C156:C159"/>
    <mergeCell ref="D156:D159"/>
    <mergeCell ref="E156:E159"/>
    <mergeCell ref="F156:F159"/>
    <mergeCell ref="I153:I154"/>
    <mergeCell ref="J153:J154"/>
    <mergeCell ref="K153:K154"/>
    <mergeCell ref="L153:L154"/>
    <mergeCell ref="M153:M154"/>
    <mergeCell ref="O153:O154"/>
    <mergeCell ref="A153:A154"/>
    <mergeCell ref="B153:B154"/>
    <mergeCell ref="E153:E154"/>
    <mergeCell ref="F153:F154"/>
    <mergeCell ref="G153:G154"/>
    <mergeCell ref="H153:H154"/>
    <mergeCell ref="N153:N154"/>
    <mergeCell ref="F149:F152"/>
    <mergeCell ref="G149:G152"/>
    <mergeCell ref="H149:H152"/>
    <mergeCell ref="I149:I152"/>
    <mergeCell ref="J149:J152"/>
    <mergeCell ref="K149:K152"/>
    <mergeCell ref="G137:G142"/>
    <mergeCell ref="H137:H142"/>
    <mergeCell ref="I137:I142"/>
    <mergeCell ref="J137:J142"/>
    <mergeCell ref="K137:K142"/>
    <mergeCell ref="F137:F142"/>
    <mergeCell ref="A149:A152"/>
    <mergeCell ref="B149:B152"/>
    <mergeCell ref="C149:C152"/>
    <mergeCell ref="D149:D152"/>
    <mergeCell ref="E149:E152"/>
    <mergeCell ref="A137:A142"/>
    <mergeCell ref="B137:B142"/>
    <mergeCell ref="C137:C142"/>
    <mergeCell ref="D137:D142"/>
    <mergeCell ref="E137:E142"/>
    <mergeCell ref="F134:F136"/>
    <mergeCell ref="G134:G136"/>
    <mergeCell ref="H134:H136"/>
    <mergeCell ref="I134:I136"/>
    <mergeCell ref="J134:J136"/>
    <mergeCell ref="K134:K136"/>
    <mergeCell ref="G113:G128"/>
    <mergeCell ref="H113:H128"/>
    <mergeCell ref="I113:I128"/>
    <mergeCell ref="J113:J128"/>
    <mergeCell ref="K113:K128"/>
    <mergeCell ref="F113:F128"/>
    <mergeCell ref="A134:A136"/>
    <mergeCell ref="B134:B136"/>
    <mergeCell ref="C134:C136"/>
    <mergeCell ref="D134:D136"/>
    <mergeCell ref="E134:E136"/>
    <mergeCell ref="A113:A128"/>
    <mergeCell ref="B113:B128"/>
    <mergeCell ref="C113:C128"/>
    <mergeCell ref="D113:D128"/>
    <mergeCell ref="E113:E128"/>
    <mergeCell ref="G104:G106"/>
    <mergeCell ref="H104:H106"/>
    <mergeCell ref="I104:I106"/>
    <mergeCell ref="J104:J106"/>
    <mergeCell ref="K104:K106"/>
    <mergeCell ref="A107:A111"/>
    <mergeCell ref="B107:B111"/>
    <mergeCell ref="H101:H103"/>
    <mergeCell ref="I101:I103"/>
    <mergeCell ref="J101:J103"/>
    <mergeCell ref="K101:K103"/>
    <mergeCell ref="A104:A106"/>
    <mergeCell ref="B104:B106"/>
    <mergeCell ref="C104:C106"/>
    <mergeCell ref="D104:D106"/>
    <mergeCell ref="E104:E106"/>
    <mergeCell ref="F104:F106"/>
    <mergeCell ref="A101:A103"/>
    <mergeCell ref="B101:B103"/>
    <mergeCell ref="C101:C103"/>
    <mergeCell ref="D101:D103"/>
    <mergeCell ref="E101:E103"/>
    <mergeCell ref="F101:F103"/>
    <mergeCell ref="G101:G103"/>
    <mergeCell ref="J97:J98"/>
    <mergeCell ref="K97:K98"/>
    <mergeCell ref="F7:F9"/>
    <mergeCell ref="G7:G9"/>
    <mergeCell ref="H7:H9"/>
    <mergeCell ref="P11:P12"/>
    <mergeCell ref="Q11:Q12"/>
    <mergeCell ref="F11:F12"/>
    <mergeCell ref="G11:G12"/>
    <mergeCell ref="H11:H12"/>
    <mergeCell ref="I11:I12"/>
    <mergeCell ref="I7:I9"/>
    <mergeCell ref="J7:J9"/>
    <mergeCell ref="O97:O98"/>
    <mergeCell ref="P97:P98"/>
    <mergeCell ref="N97:N98"/>
    <mergeCell ref="R11:R12"/>
    <mergeCell ref="S11:S12"/>
    <mergeCell ref="A97:A98"/>
    <mergeCell ref="B97:B98"/>
    <mergeCell ref="F97:F98"/>
    <mergeCell ref="G97:G98"/>
    <mergeCell ref="H97:H98"/>
    <mergeCell ref="I97:I98"/>
    <mergeCell ref="J11:J12"/>
    <mergeCell ref="K11:K12"/>
    <mergeCell ref="L11:L12"/>
    <mergeCell ref="M11:M12"/>
    <mergeCell ref="N11:N12"/>
    <mergeCell ref="O11:O12"/>
    <mergeCell ref="Q97:Q98"/>
    <mergeCell ref="R97:R98"/>
    <mergeCell ref="S97:S98"/>
    <mergeCell ref="L97:L98"/>
    <mergeCell ref="M97:M98"/>
    <mergeCell ref="A11:A12"/>
    <mergeCell ref="B11:B12"/>
    <mergeCell ref="C11:C12"/>
    <mergeCell ref="D11:D12"/>
    <mergeCell ref="E11:E12"/>
    <mergeCell ref="A5:A9"/>
    <mergeCell ref="B5:B9"/>
    <mergeCell ref="C5:K5"/>
    <mergeCell ref="L5:M6"/>
    <mergeCell ref="N5:S5"/>
    <mergeCell ref="C6:E6"/>
    <mergeCell ref="F6:H6"/>
    <mergeCell ref="I6:K6"/>
    <mergeCell ref="N6:O6"/>
    <mergeCell ref="P6:P9"/>
    <mergeCell ref="S7:S9"/>
    <mergeCell ref="K7:K9"/>
    <mergeCell ref="L7:L9"/>
    <mergeCell ref="M7:M9"/>
    <mergeCell ref="N7:N9"/>
    <mergeCell ref="O7:O9"/>
    <mergeCell ref="R7:R9"/>
    <mergeCell ref="Q6:Q9"/>
    <mergeCell ref="R6:S6"/>
    <mergeCell ref="C7:C9"/>
    <mergeCell ref="D7:D9"/>
    <mergeCell ref="E7:E9"/>
  </mergeCells>
  <pageMargins left="0.75" right="0.75" top="1" bottom="1" header="0.51180555555555551" footer="0.51180555555555551"/>
  <pageSetup paperSize="9" scale="99" firstPageNumber="0" orientation="portrait" horizontalDpi="300" verticalDpi="300" r:id="rId7"/>
  <headerFooter alignWithMargins="0"/>
  <rowBreaks count="2" manualBreakCount="2">
    <brk id="165" max="18"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9"/>
  <sheetViews>
    <sheetView view="pageBreakPreview" zoomScale="110" zoomScaleNormal="110" zoomScaleSheetLayoutView="110" workbookViewId="0">
      <pane xSplit="11" ySplit="10" topLeftCell="L348" activePane="bottomRight" state="frozen"/>
      <selection pane="topRight" activeCell="L1" sqref="L1"/>
      <selection pane="bottomLeft" activeCell="A11" sqref="A11"/>
      <selection pane="bottomRight" activeCell="P75" sqref="P75"/>
    </sheetView>
  </sheetViews>
  <sheetFormatPr defaultColWidth="8.7109375" defaultRowHeight="12.75"/>
  <cols>
    <col min="1" max="1" width="35" customWidth="1"/>
    <col min="2" max="2" width="6.5703125" customWidth="1"/>
    <col min="3" max="3" width="0.140625" customWidth="1"/>
    <col min="4" max="4" width="12" hidden="1" customWidth="1"/>
    <col min="5" max="5" width="9.5703125" hidden="1" customWidth="1"/>
    <col min="6" max="6" width="11.28515625" hidden="1" customWidth="1"/>
    <col min="7" max="7" width="13.28515625" hidden="1" customWidth="1"/>
    <col min="8" max="8" width="10.28515625" hidden="1" customWidth="1"/>
    <col min="9" max="9" width="9.5703125" hidden="1" customWidth="1"/>
    <col min="10" max="10" width="11.5703125" hidden="1" customWidth="1"/>
    <col min="11" max="11" width="12.85546875" hidden="1" customWidth="1"/>
    <col min="14" max="14" width="13.5703125" style="96" customWidth="1"/>
    <col min="15" max="15" width="12.140625" style="96" customWidth="1"/>
    <col min="16" max="16" width="12.5703125" style="96" customWidth="1"/>
    <col min="17" max="17" width="17" style="97" customWidth="1"/>
    <col min="18" max="18" width="16" style="97" customWidth="1"/>
    <col min="19" max="19" width="15.5703125" style="97" customWidth="1"/>
    <col min="20" max="20" width="14" customWidth="1"/>
  </cols>
  <sheetData>
    <row r="1" spans="1:20" ht="12.75" customHeight="1"/>
    <row r="2" spans="1:20" ht="12.75" customHeight="1"/>
    <row r="3" spans="1:20" ht="12.75" customHeight="1"/>
    <row r="4" spans="1:20" ht="12.75" customHeight="1"/>
    <row r="5" spans="1:20" ht="20.25" customHeight="1">
      <c r="A5" s="305" t="s">
        <v>1</v>
      </c>
      <c r="B5" s="306" t="s">
        <v>2</v>
      </c>
      <c r="C5" s="304" t="s">
        <v>3</v>
      </c>
      <c r="D5" s="304"/>
      <c r="E5" s="304"/>
      <c r="F5" s="304"/>
      <c r="G5" s="304"/>
      <c r="H5" s="304"/>
      <c r="I5" s="304"/>
      <c r="J5" s="304"/>
      <c r="K5" s="304"/>
      <c r="L5" s="304" t="s">
        <v>4</v>
      </c>
      <c r="M5" s="304"/>
      <c r="N5" s="341" t="s">
        <v>5</v>
      </c>
      <c r="O5" s="341"/>
      <c r="P5" s="341"/>
      <c r="Q5" s="341"/>
      <c r="R5" s="341"/>
      <c r="S5" s="341"/>
    </row>
    <row r="6" spans="1:20" ht="23.25" customHeight="1">
      <c r="A6" s="305"/>
      <c r="B6" s="306"/>
      <c r="C6" s="304" t="s">
        <v>6</v>
      </c>
      <c r="D6" s="304"/>
      <c r="E6" s="304"/>
      <c r="F6" s="307" t="s">
        <v>7</v>
      </c>
      <c r="G6" s="307"/>
      <c r="H6" s="307"/>
      <c r="I6" s="304" t="s">
        <v>8</v>
      </c>
      <c r="J6" s="304"/>
      <c r="K6" s="304"/>
      <c r="L6" s="304"/>
      <c r="M6" s="304"/>
      <c r="N6" s="341" t="s">
        <v>513</v>
      </c>
      <c r="O6" s="341"/>
      <c r="P6" s="342" t="s">
        <v>514</v>
      </c>
      <c r="Q6" s="342" t="s">
        <v>515</v>
      </c>
      <c r="R6" s="341" t="s">
        <v>9</v>
      </c>
      <c r="S6" s="341"/>
    </row>
    <row r="7" spans="1:20" ht="12.75" customHeight="1">
      <c r="A7" s="305"/>
      <c r="B7" s="306"/>
      <c r="C7" s="304" t="s">
        <v>10</v>
      </c>
      <c r="D7" s="304" t="s">
        <v>11</v>
      </c>
      <c r="E7" s="304" t="s">
        <v>12</v>
      </c>
      <c r="F7" s="304" t="s">
        <v>10</v>
      </c>
      <c r="G7" s="304" t="s">
        <v>11</v>
      </c>
      <c r="H7" s="304" t="s">
        <v>12</v>
      </c>
      <c r="I7" s="304" t="s">
        <v>10</v>
      </c>
      <c r="J7" s="304" t="s">
        <v>11</v>
      </c>
      <c r="K7" s="304" t="s">
        <v>12</v>
      </c>
      <c r="L7" s="307" t="s">
        <v>13</v>
      </c>
      <c r="M7" s="307" t="s">
        <v>14</v>
      </c>
      <c r="N7" s="341" t="s">
        <v>15</v>
      </c>
      <c r="O7" s="341" t="s">
        <v>16</v>
      </c>
      <c r="P7" s="342"/>
      <c r="Q7" s="342"/>
      <c r="R7" s="341" t="s">
        <v>517</v>
      </c>
      <c r="S7" s="341" t="s">
        <v>516</v>
      </c>
    </row>
    <row r="8" spans="1:20" ht="14.25" customHeight="1">
      <c r="A8" s="305"/>
      <c r="B8" s="306"/>
      <c r="C8" s="304"/>
      <c r="D8" s="304"/>
      <c r="E8" s="304"/>
      <c r="F8" s="304"/>
      <c r="G8" s="304"/>
      <c r="H8" s="304"/>
      <c r="I8" s="304"/>
      <c r="J8" s="304"/>
      <c r="K8" s="304"/>
      <c r="L8" s="307"/>
      <c r="M8" s="307"/>
      <c r="N8" s="341"/>
      <c r="O8" s="341"/>
      <c r="P8" s="342"/>
      <c r="Q8" s="342"/>
      <c r="R8" s="341"/>
      <c r="S8" s="341"/>
    </row>
    <row r="9" spans="1:20" ht="18" customHeight="1">
      <c r="A9" s="305"/>
      <c r="B9" s="306"/>
      <c r="C9" s="304"/>
      <c r="D9" s="304"/>
      <c r="E9" s="304"/>
      <c r="F9" s="304"/>
      <c r="G9" s="304"/>
      <c r="H9" s="304"/>
      <c r="I9" s="304"/>
      <c r="J9" s="304"/>
      <c r="K9" s="304"/>
      <c r="L9" s="307"/>
      <c r="M9" s="307"/>
      <c r="N9" s="341"/>
      <c r="O9" s="341"/>
      <c r="P9" s="342"/>
      <c r="Q9" s="342"/>
      <c r="R9" s="341"/>
      <c r="S9" s="341"/>
    </row>
    <row r="10" spans="1:20">
      <c r="A10" s="43">
        <v>1</v>
      </c>
      <c r="B10" s="43">
        <v>2</v>
      </c>
      <c r="C10" s="42">
        <v>3</v>
      </c>
      <c r="D10" s="44">
        <v>4</v>
      </c>
      <c r="E10" s="44">
        <v>5</v>
      </c>
      <c r="F10" s="44">
        <v>6</v>
      </c>
      <c r="G10" s="44">
        <v>7</v>
      </c>
      <c r="H10" s="44">
        <v>8</v>
      </c>
      <c r="I10" s="44">
        <v>9</v>
      </c>
      <c r="J10" s="44">
        <v>10</v>
      </c>
      <c r="K10" s="44">
        <v>11</v>
      </c>
      <c r="L10" s="44">
        <v>12</v>
      </c>
      <c r="M10" s="44">
        <v>13</v>
      </c>
      <c r="N10" s="44">
        <v>14</v>
      </c>
      <c r="O10" s="44">
        <v>15</v>
      </c>
      <c r="P10" s="44">
        <v>16</v>
      </c>
      <c r="Q10" s="44">
        <v>17</v>
      </c>
      <c r="R10" s="44">
        <v>18</v>
      </c>
      <c r="S10" s="44">
        <v>19</v>
      </c>
    </row>
    <row r="11" spans="1:20" ht="62.25" customHeight="1">
      <c r="A11" s="345" t="s">
        <v>19</v>
      </c>
      <c r="B11" s="346">
        <v>2000</v>
      </c>
      <c r="C11" s="309" t="s">
        <v>20</v>
      </c>
      <c r="D11" s="309" t="s">
        <v>20</v>
      </c>
      <c r="E11" s="309" t="s">
        <v>20</v>
      </c>
      <c r="F11" s="309" t="s">
        <v>20</v>
      </c>
      <c r="G11" s="309" t="s">
        <v>20</v>
      </c>
      <c r="H11" s="309" t="s">
        <v>20</v>
      </c>
      <c r="I11" s="309" t="s">
        <v>20</v>
      </c>
      <c r="J11" s="309" t="s">
        <v>20</v>
      </c>
      <c r="K11" s="309" t="s">
        <v>20</v>
      </c>
      <c r="L11" s="315"/>
      <c r="M11" s="315"/>
      <c r="N11" s="341">
        <f t="shared" ref="N11" si="0">SUM(N13:N57)</f>
        <v>11444256.4</v>
      </c>
      <c r="O11" s="341">
        <f t="shared" ref="O11:S11" si="1">SUM(O13:O57)</f>
        <v>10968646.5</v>
      </c>
      <c r="P11" s="341">
        <f t="shared" si="1"/>
        <v>15608207.400000002</v>
      </c>
      <c r="Q11" s="341">
        <f t="shared" si="1"/>
        <v>11055680.5</v>
      </c>
      <c r="R11" s="341">
        <f t="shared" si="1"/>
        <v>9010625.2999999989</v>
      </c>
      <c r="S11" s="341">
        <f t="shared" si="1"/>
        <v>8346208.3000000007</v>
      </c>
    </row>
    <row r="12" spans="1:20">
      <c r="A12" s="345"/>
      <c r="B12" s="346"/>
      <c r="C12" s="309"/>
      <c r="D12" s="309"/>
      <c r="E12" s="309"/>
      <c r="F12" s="309"/>
      <c r="G12" s="309"/>
      <c r="H12" s="309"/>
      <c r="I12" s="309"/>
      <c r="J12" s="309"/>
      <c r="K12" s="309"/>
      <c r="L12" s="315"/>
      <c r="M12" s="315"/>
      <c r="N12" s="341"/>
      <c r="O12" s="341"/>
      <c r="P12" s="341"/>
      <c r="Q12" s="341"/>
      <c r="R12" s="341"/>
      <c r="S12" s="341"/>
      <c r="T12" s="97"/>
    </row>
    <row r="13" spans="1:20">
      <c r="A13" s="49"/>
      <c r="B13" s="43"/>
      <c r="C13" s="50"/>
      <c r="D13" s="51"/>
      <c r="E13" s="51"/>
      <c r="F13" s="51"/>
      <c r="G13" s="51"/>
      <c r="H13" s="51"/>
      <c r="I13" s="51"/>
      <c r="J13" s="51"/>
      <c r="K13" s="51"/>
      <c r="L13" s="34" t="s">
        <v>21</v>
      </c>
      <c r="M13" s="34" t="s">
        <v>22</v>
      </c>
      <c r="N13" s="99">
        <f t="shared" ref="N13" si="2">N201</f>
        <v>0</v>
      </c>
      <c r="O13" s="99">
        <f t="shared" ref="O13:S13" si="3">O201</f>
        <v>0</v>
      </c>
      <c r="P13" s="99">
        <f t="shared" si="3"/>
        <v>0</v>
      </c>
      <c r="Q13" s="99">
        <f t="shared" si="3"/>
        <v>0</v>
      </c>
      <c r="R13" s="99">
        <f t="shared" si="3"/>
        <v>0</v>
      </c>
      <c r="S13" s="99">
        <f t="shared" si="3"/>
        <v>0</v>
      </c>
      <c r="T13" s="97"/>
    </row>
    <row r="14" spans="1:20">
      <c r="A14" s="49"/>
      <c r="B14" s="43"/>
      <c r="C14" s="50"/>
      <c r="D14" s="51"/>
      <c r="E14" s="51"/>
      <c r="F14" s="51"/>
      <c r="G14" s="51"/>
      <c r="H14" s="51"/>
      <c r="I14" s="51"/>
      <c r="J14" s="51"/>
      <c r="K14" s="51"/>
      <c r="L14" s="34" t="s">
        <v>21</v>
      </c>
      <c r="M14" s="34" t="s">
        <v>23</v>
      </c>
      <c r="N14" s="99">
        <f t="shared" ref="N14" si="4">N244+N202</f>
        <v>0</v>
      </c>
      <c r="O14" s="99">
        <f t="shared" ref="O14:S14" si="5">O244+O202</f>
        <v>0</v>
      </c>
      <c r="P14" s="99">
        <f t="shared" si="5"/>
        <v>0</v>
      </c>
      <c r="Q14" s="99">
        <f t="shared" si="5"/>
        <v>0</v>
      </c>
      <c r="R14" s="99">
        <f t="shared" si="5"/>
        <v>0</v>
      </c>
      <c r="S14" s="99">
        <f t="shared" si="5"/>
        <v>0</v>
      </c>
      <c r="T14" s="97"/>
    </row>
    <row r="15" spans="1:20">
      <c r="A15" s="49"/>
      <c r="B15" s="43"/>
      <c r="C15" s="50"/>
      <c r="D15" s="51"/>
      <c r="E15" s="51"/>
      <c r="F15" s="51"/>
      <c r="G15" s="51"/>
      <c r="H15" s="51"/>
      <c r="I15" s="51"/>
      <c r="J15" s="51"/>
      <c r="K15" s="51"/>
      <c r="L15" s="34" t="s">
        <v>21</v>
      </c>
      <c r="M15" s="34" t="s">
        <v>24</v>
      </c>
      <c r="N15" s="99">
        <f>N59+N221</f>
        <v>0</v>
      </c>
      <c r="O15" s="99">
        <f>O59+O221+O244</f>
        <v>0</v>
      </c>
      <c r="P15" s="99">
        <f>P59+P221</f>
        <v>0</v>
      </c>
      <c r="Q15" s="99">
        <f>Q59+Q221+Q244</f>
        <v>0</v>
      </c>
      <c r="R15" s="99">
        <f>R59+R221+R244</f>
        <v>0</v>
      </c>
      <c r="S15" s="99">
        <f>S59+S221+S244</f>
        <v>0</v>
      </c>
      <c r="T15" s="97"/>
    </row>
    <row r="16" spans="1:20">
      <c r="A16" s="49"/>
      <c r="B16" s="43"/>
      <c r="C16" s="50"/>
      <c r="D16" s="51"/>
      <c r="E16" s="51"/>
      <c r="F16" s="51"/>
      <c r="G16" s="51"/>
      <c r="H16" s="51"/>
      <c r="I16" s="51"/>
      <c r="J16" s="51"/>
      <c r="K16" s="51"/>
      <c r="L16" s="34" t="s">
        <v>21</v>
      </c>
      <c r="M16" s="34" t="s">
        <v>25</v>
      </c>
      <c r="N16" s="99">
        <f t="shared" ref="N16" si="6">N303</f>
        <v>0</v>
      </c>
      <c r="O16" s="99">
        <f t="shared" ref="O16:S16" si="7">O303</f>
        <v>0</v>
      </c>
      <c r="P16" s="99">
        <f t="shared" si="7"/>
        <v>0</v>
      </c>
      <c r="Q16" s="99">
        <f t="shared" si="7"/>
        <v>0</v>
      </c>
      <c r="R16" s="99">
        <f t="shared" si="7"/>
        <v>0</v>
      </c>
      <c r="S16" s="99">
        <f t="shared" si="7"/>
        <v>0</v>
      </c>
      <c r="T16" s="97"/>
    </row>
    <row r="17" spans="1:20">
      <c r="A17" s="49"/>
      <c r="B17" s="43"/>
      <c r="C17" s="50"/>
      <c r="D17" s="51"/>
      <c r="E17" s="51"/>
      <c r="F17" s="51"/>
      <c r="G17" s="51"/>
      <c r="H17" s="51"/>
      <c r="I17" s="51"/>
      <c r="J17" s="51"/>
      <c r="K17" s="51"/>
      <c r="L17" s="34" t="s">
        <v>21</v>
      </c>
      <c r="M17" s="34" t="s">
        <v>26</v>
      </c>
      <c r="N17" s="99">
        <f t="shared" ref="N17" si="8">N60+N223+N246</f>
        <v>0</v>
      </c>
      <c r="O17" s="99">
        <f t="shared" ref="O17:S17" si="9">O60+O223+O246</f>
        <v>0</v>
      </c>
      <c r="P17" s="99">
        <f t="shared" si="9"/>
        <v>0</v>
      </c>
      <c r="Q17" s="99">
        <f t="shared" si="9"/>
        <v>0</v>
      </c>
      <c r="R17" s="99">
        <f t="shared" si="9"/>
        <v>0</v>
      </c>
      <c r="S17" s="99">
        <f t="shared" si="9"/>
        <v>0</v>
      </c>
      <c r="T17" s="97"/>
    </row>
    <row r="18" spans="1:20">
      <c r="A18" s="49"/>
      <c r="B18" s="43"/>
      <c r="C18" s="50"/>
      <c r="D18" s="51"/>
      <c r="E18" s="51"/>
      <c r="F18" s="51"/>
      <c r="G18" s="51"/>
      <c r="H18" s="51"/>
      <c r="I18" s="51"/>
      <c r="J18" s="51"/>
      <c r="K18" s="51"/>
      <c r="L18" s="34" t="s">
        <v>21</v>
      </c>
      <c r="M18" s="34" t="s">
        <v>27</v>
      </c>
      <c r="N18" s="99">
        <f t="shared" ref="N18" si="10">N216</f>
        <v>0</v>
      </c>
      <c r="O18" s="99">
        <f t="shared" ref="O18:S18" si="11">O216</f>
        <v>0</v>
      </c>
      <c r="P18" s="99">
        <f t="shared" si="11"/>
        <v>0</v>
      </c>
      <c r="Q18" s="99">
        <f t="shared" si="11"/>
        <v>0</v>
      </c>
      <c r="R18" s="99">
        <f t="shared" si="11"/>
        <v>0</v>
      </c>
      <c r="S18" s="99">
        <f t="shared" si="11"/>
        <v>0</v>
      </c>
      <c r="T18" s="97"/>
    </row>
    <row r="19" spans="1:20">
      <c r="A19" s="49"/>
      <c r="B19" s="43"/>
      <c r="C19" s="50"/>
      <c r="D19" s="51"/>
      <c r="E19" s="51"/>
      <c r="F19" s="51"/>
      <c r="G19" s="51"/>
      <c r="H19" s="51"/>
      <c r="I19" s="51"/>
      <c r="J19" s="51"/>
      <c r="K19" s="51"/>
      <c r="L19" s="34" t="s">
        <v>21</v>
      </c>
      <c r="M19" s="34" t="s">
        <v>28</v>
      </c>
      <c r="N19" s="99">
        <f t="shared" ref="N19" si="12">N61</f>
        <v>0</v>
      </c>
      <c r="O19" s="99">
        <f t="shared" ref="O19:S19" si="13">O61</f>
        <v>0</v>
      </c>
      <c r="P19" s="99">
        <f t="shared" si="13"/>
        <v>0</v>
      </c>
      <c r="Q19" s="99">
        <f t="shared" si="13"/>
        <v>0</v>
      </c>
      <c r="R19" s="99">
        <f t="shared" si="13"/>
        <v>0</v>
      </c>
      <c r="S19" s="99">
        <f t="shared" si="13"/>
        <v>0</v>
      </c>
      <c r="T19" s="97"/>
    </row>
    <row r="20" spans="1:20">
      <c r="A20" s="49"/>
      <c r="B20" s="43"/>
      <c r="C20" s="50"/>
      <c r="D20" s="51"/>
      <c r="E20" s="51"/>
      <c r="F20" s="51"/>
      <c r="G20" s="51"/>
      <c r="H20" s="51"/>
      <c r="I20" s="51"/>
      <c r="J20" s="51"/>
      <c r="K20" s="51"/>
      <c r="L20" s="34" t="s">
        <v>21</v>
      </c>
      <c r="M20" s="34" t="s">
        <v>29</v>
      </c>
      <c r="N20" s="99">
        <f t="shared" ref="N20" si="14">N62+N203+N206+N224+N232+N248+N304+N329+N341</f>
        <v>151643.29999999999</v>
      </c>
      <c r="O20" s="99">
        <f t="shared" ref="O20:S20" si="15">O62+O203+O206+O224+O232+O248+O304+O329+O341</f>
        <v>126145.4</v>
      </c>
      <c r="P20" s="99">
        <f t="shared" si="15"/>
        <v>127172.8</v>
      </c>
      <c r="Q20" s="99">
        <f t="shared" si="15"/>
        <v>125235.29999999999</v>
      </c>
      <c r="R20" s="99">
        <f t="shared" si="15"/>
        <v>117615.4</v>
      </c>
      <c r="S20" s="99">
        <f t="shared" si="15"/>
        <v>122189.29999999999</v>
      </c>
      <c r="T20" s="97"/>
    </row>
    <row r="21" spans="1:20">
      <c r="A21" s="49"/>
      <c r="B21" s="43"/>
      <c r="C21" s="50"/>
      <c r="D21" s="51"/>
      <c r="E21" s="51"/>
      <c r="F21" s="51"/>
      <c r="G21" s="51"/>
      <c r="H21" s="51"/>
      <c r="I21" s="51"/>
      <c r="J21" s="51"/>
      <c r="K21" s="51"/>
      <c r="L21" s="34" t="s">
        <v>22</v>
      </c>
      <c r="M21" s="34" t="s">
        <v>23</v>
      </c>
      <c r="N21" s="99">
        <f t="shared" ref="N21" si="16">N249</f>
        <v>1106</v>
      </c>
      <c r="O21" s="99">
        <f t="shared" ref="O21:S21" si="17">O249</f>
        <v>1106</v>
      </c>
      <c r="P21" s="99">
        <f t="shared" si="17"/>
        <v>0</v>
      </c>
      <c r="Q21" s="99">
        <f t="shared" si="17"/>
        <v>0</v>
      </c>
      <c r="R21" s="99">
        <f t="shared" si="17"/>
        <v>0</v>
      </c>
      <c r="S21" s="99">
        <f t="shared" si="17"/>
        <v>0</v>
      </c>
      <c r="T21" s="97"/>
    </row>
    <row r="22" spans="1:20">
      <c r="A22" s="49"/>
      <c r="B22" s="43"/>
      <c r="C22" s="50"/>
      <c r="D22" s="51"/>
      <c r="E22" s="51"/>
      <c r="F22" s="51"/>
      <c r="G22" s="51"/>
      <c r="H22" s="51"/>
      <c r="I22" s="51"/>
      <c r="J22" s="51"/>
      <c r="K22" s="51"/>
      <c r="L22" s="34" t="s">
        <v>22</v>
      </c>
      <c r="M22" s="34" t="s">
        <v>24</v>
      </c>
      <c r="N22" s="99">
        <f t="shared" ref="N22" si="18">N63</f>
        <v>0</v>
      </c>
      <c r="O22" s="99">
        <f t="shared" ref="O22:S22" si="19">O63</f>
        <v>0</v>
      </c>
      <c r="P22" s="99">
        <f t="shared" si="19"/>
        <v>0</v>
      </c>
      <c r="Q22" s="99">
        <f t="shared" si="19"/>
        <v>0</v>
      </c>
      <c r="R22" s="99">
        <f t="shared" si="19"/>
        <v>0</v>
      </c>
      <c r="S22" s="99">
        <f t="shared" si="19"/>
        <v>0</v>
      </c>
      <c r="T22" s="97"/>
    </row>
    <row r="23" spans="1:20">
      <c r="A23" s="49"/>
      <c r="B23" s="43"/>
      <c r="C23" s="50"/>
      <c r="D23" s="51"/>
      <c r="E23" s="51"/>
      <c r="F23" s="51"/>
      <c r="G23" s="51"/>
      <c r="H23" s="51"/>
      <c r="I23" s="51"/>
      <c r="J23" s="51"/>
      <c r="K23" s="51"/>
      <c r="L23" s="34" t="s">
        <v>23</v>
      </c>
      <c r="M23" s="34" t="s">
        <v>24</v>
      </c>
      <c r="N23" s="99">
        <f t="shared" ref="N23" si="20">N250</f>
        <v>0</v>
      </c>
      <c r="O23" s="99">
        <f t="shared" ref="O23:S23" si="21">O250</f>
        <v>0</v>
      </c>
      <c r="P23" s="99">
        <f t="shared" si="21"/>
        <v>0</v>
      </c>
      <c r="Q23" s="99">
        <f t="shared" si="21"/>
        <v>0</v>
      </c>
      <c r="R23" s="99">
        <f t="shared" si="21"/>
        <v>0</v>
      </c>
      <c r="S23" s="99">
        <f t="shared" si="21"/>
        <v>0</v>
      </c>
      <c r="T23" s="97"/>
    </row>
    <row r="24" spans="1:20">
      <c r="A24" s="49"/>
      <c r="B24" s="43"/>
      <c r="C24" s="50"/>
      <c r="D24" s="51"/>
      <c r="E24" s="51"/>
      <c r="F24" s="51"/>
      <c r="G24" s="51"/>
      <c r="H24" s="51"/>
      <c r="I24" s="51"/>
      <c r="J24" s="51"/>
      <c r="K24" s="51"/>
      <c r="L24" s="34" t="s">
        <v>23</v>
      </c>
      <c r="M24" s="34" t="s">
        <v>30</v>
      </c>
      <c r="N24" s="99">
        <f t="shared" ref="N24" si="22">N64+N233</f>
        <v>0</v>
      </c>
      <c r="O24" s="99">
        <f t="shared" ref="O24:S24" si="23">O64+O233</f>
        <v>0</v>
      </c>
      <c r="P24" s="99">
        <f t="shared" si="23"/>
        <v>0</v>
      </c>
      <c r="Q24" s="99">
        <f t="shared" si="23"/>
        <v>0</v>
      </c>
      <c r="R24" s="99">
        <f t="shared" si="23"/>
        <v>0</v>
      </c>
      <c r="S24" s="99">
        <f t="shared" si="23"/>
        <v>0</v>
      </c>
      <c r="T24" s="97"/>
    </row>
    <row r="25" spans="1:20">
      <c r="A25" s="49"/>
      <c r="B25" s="43"/>
      <c r="C25" s="50"/>
      <c r="D25" s="51"/>
      <c r="E25" s="51"/>
      <c r="F25" s="51"/>
      <c r="G25" s="51"/>
      <c r="H25" s="51"/>
      <c r="I25" s="51"/>
      <c r="J25" s="51"/>
      <c r="K25" s="51"/>
      <c r="L25" s="34" t="s">
        <v>23</v>
      </c>
      <c r="M25" s="34" t="s">
        <v>31</v>
      </c>
      <c r="N25" s="99">
        <f t="shared" ref="N25:P25" si="24">N65</f>
        <v>399</v>
      </c>
      <c r="O25" s="99">
        <f t="shared" ref="O25" si="25">O65</f>
        <v>399</v>
      </c>
      <c r="P25" s="99">
        <f t="shared" si="24"/>
        <v>0</v>
      </c>
      <c r="Q25" s="99">
        <f t="shared" ref="Q25" si="26">Q65</f>
        <v>0</v>
      </c>
      <c r="R25" s="99">
        <f t="shared" ref="R25" si="27">R65</f>
        <v>0</v>
      </c>
      <c r="S25" s="99">
        <f t="shared" ref="S25" si="28">S65</f>
        <v>0</v>
      </c>
      <c r="T25" s="97"/>
    </row>
    <row r="26" spans="1:20">
      <c r="A26" s="49"/>
      <c r="B26" s="43"/>
      <c r="C26" s="50"/>
      <c r="D26" s="51"/>
      <c r="E26" s="51"/>
      <c r="F26" s="51"/>
      <c r="G26" s="51"/>
      <c r="H26" s="51"/>
      <c r="I26" s="51"/>
      <c r="J26" s="51"/>
      <c r="K26" s="51"/>
      <c r="L26" s="34" t="s">
        <v>23</v>
      </c>
      <c r="M26" s="34" t="s">
        <v>32</v>
      </c>
      <c r="N26" s="99">
        <f t="shared" ref="N26" si="29">N66</f>
        <v>0</v>
      </c>
      <c r="O26" s="99">
        <f t="shared" ref="O26:S26" si="30">O66</f>
        <v>0</v>
      </c>
      <c r="P26" s="232">
        <f t="shared" si="30"/>
        <v>37992.199999999997</v>
      </c>
      <c r="Q26" s="99">
        <f t="shared" si="30"/>
        <v>73955.899999999994</v>
      </c>
      <c r="R26" s="99">
        <f t="shared" si="30"/>
        <v>56779.199999999997</v>
      </c>
      <c r="S26" s="99">
        <f t="shared" si="30"/>
        <v>56779.3</v>
      </c>
      <c r="T26" s="97"/>
    </row>
    <row r="27" spans="1:20">
      <c r="A27" s="49"/>
      <c r="B27" s="43"/>
      <c r="C27" s="50"/>
      <c r="D27" s="51"/>
      <c r="E27" s="51"/>
      <c r="F27" s="51"/>
      <c r="G27" s="51"/>
      <c r="H27" s="51"/>
      <c r="I27" s="51"/>
      <c r="J27" s="51"/>
      <c r="K27" s="51"/>
      <c r="L27" s="34" t="s">
        <v>24</v>
      </c>
      <c r="M27" s="34" t="s">
        <v>21</v>
      </c>
      <c r="N27" s="99">
        <f t="shared" ref="N27" si="31">N251</f>
        <v>0</v>
      </c>
      <c r="O27" s="99">
        <f t="shared" ref="O27:S27" si="32">O251</f>
        <v>0</v>
      </c>
      <c r="P27" s="232">
        <f t="shared" si="32"/>
        <v>0</v>
      </c>
      <c r="Q27" s="99">
        <f t="shared" si="32"/>
        <v>0</v>
      </c>
      <c r="R27" s="99">
        <f t="shared" si="32"/>
        <v>0</v>
      </c>
      <c r="S27" s="99">
        <f t="shared" si="32"/>
        <v>0</v>
      </c>
      <c r="T27" s="97"/>
    </row>
    <row r="28" spans="1:20">
      <c r="A28" s="49"/>
      <c r="B28" s="43"/>
      <c r="C28" s="50"/>
      <c r="D28" s="51"/>
      <c r="E28" s="51"/>
      <c r="F28" s="51"/>
      <c r="G28" s="51"/>
      <c r="H28" s="51"/>
      <c r="I28" s="51"/>
      <c r="J28" s="51"/>
      <c r="K28" s="51"/>
      <c r="L28" s="34" t="s">
        <v>24</v>
      </c>
      <c r="M28" s="34" t="s">
        <v>25</v>
      </c>
      <c r="N28" s="99">
        <f t="shared" ref="N28" si="33">N324+N343+N287+N67</f>
        <v>43992.100000000006</v>
      </c>
      <c r="O28" s="99">
        <f t="shared" ref="O28:S28" si="34">O324+O343+O287+O67</f>
        <v>42996.2</v>
      </c>
      <c r="P28" s="232">
        <f>P324+P343+P287+P67</f>
        <v>66085.600000000006</v>
      </c>
      <c r="Q28" s="99">
        <f t="shared" si="34"/>
        <v>52500.3</v>
      </c>
      <c r="R28" s="99">
        <f t="shared" si="34"/>
        <v>52417.8</v>
      </c>
      <c r="S28" s="99">
        <f t="shared" si="34"/>
        <v>52417.8</v>
      </c>
      <c r="T28" s="97"/>
    </row>
    <row r="29" spans="1:20">
      <c r="A29" s="49"/>
      <c r="B29" s="43"/>
      <c r="C29" s="50"/>
      <c r="D29" s="51"/>
      <c r="E29" s="51"/>
      <c r="F29" s="51"/>
      <c r="G29" s="51"/>
      <c r="H29" s="51"/>
      <c r="I29" s="51"/>
      <c r="J29" s="51"/>
      <c r="K29" s="51"/>
      <c r="L29" s="34" t="s">
        <v>24</v>
      </c>
      <c r="M29" s="34" t="s">
        <v>33</v>
      </c>
      <c r="N29" s="99">
        <f t="shared" ref="N29" si="35">N68+N208+N225+N252</f>
        <v>1508655.1</v>
      </c>
      <c r="O29" s="99">
        <f t="shared" ref="O29:S29" si="36">O68+O208+O225+O252</f>
        <v>1485881.3</v>
      </c>
      <c r="P29" s="232">
        <f t="shared" si="36"/>
        <v>3006589.8</v>
      </c>
      <c r="Q29" s="99">
        <f t="shared" si="36"/>
        <v>2035869.4</v>
      </c>
      <c r="R29" s="99">
        <f t="shared" si="36"/>
        <v>1948072.2</v>
      </c>
      <c r="S29" s="99">
        <f t="shared" si="36"/>
        <v>1948072.2</v>
      </c>
      <c r="T29" s="97"/>
    </row>
    <row r="30" spans="1:20">
      <c r="A30" s="49"/>
      <c r="B30" s="43"/>
      <c r="C30" s="50"/>
      <c r="D30" s="51"/>
      <c r="E30" s="51"/>
      <c r="F30" s="51"/>
      <c r="G30" s="51"/>
      <c r="H30" s="51"/>
      <c r="I30" s="51"/>
      <c r="J30" s="51"/>
      <c r="K30" s="51"/>
      <c r="L30" s="34" t="s">
        <v>24</v>
      </c>
      <c r="M30" s="34" t="s">
        <v>30</v>
      </c>
      <c r="N30" s="99">
        <f t="shared" ref="N30" si="37">N69+N209+N253</f>
        <v>3971743</v>
      </c>
      <c r="O30" s="99">
        <f t="shared" ref="O30:S30" si="38">O69+O209+O253</f>
        <v>3799388.4</v>
      </c>
      <c r="P30" s="232">
        <f t="shared" si="38"/>
        <v>4723326.5</v>
      </c>
      <c r="Q30" s="99">
        <f t="shared" si="38"/>
        <v>1891473.5</v>
      </c>
      <c r="R30" s="99">
        <f t="shared" si="38"/>
        <v>1567733.4</v>
      </c>
      <c r="S30" s="99">
        <f t="shared" si="38"/>
        <v>1405252.2</v>
      </c>
      <c r="T30" s="97"/>
    </row>
    <row r="31" spans="1:20">
      <c r="A31" s="49"/>
      <c r="B31" s="43"/>
      <c r="C31" s="50"/>
      <c r="D31" s="51"/>
      <c r="E31" s="51"/>
      <c r="F31" s="51"/>
      <c r="G31" s="51"/>
      <c r="H31" s="51"/>
      <c r="I31" s="51"/>
      <c r="J31" s="51"/>
      <c r="K31" s="51"/>
      <c r="L31" s="34" t="s">
        <v>24</v>
      </c>
      <c r="M31" s="34" t="s">
        <v>31</v>
      </c>
      <c r="N31" s="99">
        <f t="shared" ref="N31" si="39">N70+N254</f>
        <v>0</v>
      </c>
      <c r="O31" s="99">
        <f t="shared" ref="O31:S31" si="40">O70+O254</f>
        <v>0</v>
      </c>
      <c r="P31" s="232">
        <f t="shared" si="40"/>
        <v>0</v>
      </c>
      <c r="Q31" s="99">
        <f t="shared" si="40"/>
        <v>0</v>
      </c>
      <c r="R31" s="99">
        <f t="shared" si="40"/>
        <v>0</v>
      </c>
      <c r="S31" s="99">
        <f t="shared" si="40"/>
        <v>0</v>
      </c>
      <c r="T31" s="97"/>
    </row>
    <row r="32" spans="1:20">
      <c r="A32" s="49"/>
      <c r="B32" s="43"/>
      <c r="C32" s="50"/>
      <c r="D32" s="51"/>
      <c r="E32" s="51"/>
      <c r="F32" s="51"/>
      <c r="G32" s="51"/>
      <c r="H32" s="51"/>
      <c r="I32" s="51"/>
      <c r="J32" s="51"/>
      <c r="K32" s="51"/>
      <c r="L32" s="34" t="s">
        <v>24</v>
      </c>
      <c r="M32" s="34" t="s">
        <v>34</v>
      </c>
      <c r="N32" s="99">
        <f t="shared" ref="N32" si="41">N71+N210+N226+N234+N255+N280</f>
        <v>207683.3</v>
      </c>
      <c r="O32" s="99">
        <f t="shared" ref="O32:S32" si="42">O71+O210+O226+O234+O255+O280</f>
        <v>196948.2</v>
      </c>
      <c r="P32" s="232">
        <f>P71+P210+P226+P234+P255+P280</f>
        <v>1185</v>
      </c>
      <c r="Q32" s="99">
        <f t="shared" si="42"/>
        <v>3081.2</v>
      </c>
      <c r="R32" s="99">
        <f t="shared" si="42"/>
        <v>0</v>
      </c>
      <c r="S32" s="99">
        <f t="shared" si="42"/>
        <v>11907.8</v>
      </c>
      <c r="T32" s="97"/>
    </row>
    <row r="33" spans="1:20">
      <c r="A33" s="49"/>
      <c r="B33" s="43"/>
      <c r="C33" s="50"/>
      <c r="D33" s="51"/>
      <c r="E33" s="51"/>
      <c r="F33" s="51"/>
      <c r="G33" s="51"/>
      <c r="H33" s="51"/>
      <c r="I33" s="51"/>
      <c r="J33" s="51"/>
      <c r="K33" s="51"/>
      <c r="L33" s="34" t="s">
        <v>25</v>
      </c>
      <c r="M33" s="34" t="s">
        <v>21</v>
      </c>
      <c r="N33" s="99">
        <f t="shared" ref="N33" si="43">N72+N256</f>
        <v>493766.8</v>
      </c>
      <c r="O33" s="99">
        <f t="shared" ref="O33:S34" si="44">O72+O256</f>
        <v>468883.3</v>
      </c>
      <c r="P33" s="232">
        <f t="shared" si="44"/>
        <v>683996.3</v>
      </c>
      <c r="Q33" s="99">
        <f t="shared" si="44"/>
        <v>731353.9</v>
      </c>
      <c r="R33" s="99">
        <f t="shared" si="44"/>
        <v>462870.3</v>
      </c>
      <c r="S33" s="99">
        <f t="shared" si="44"/>
        <v>477870.3</v>
      </c>
      <c r="T33" s="97"/>
    </row>
    <row r="34" spans="1:20">
      <c r="A34" s="49"/>
      <c r="B34" s="43"/>
      <c r="C34" s="50"/>
      <c r="D34" s="51"/>
      <c r="E34" s="51"/>
      <c r="F34" s="51"/>
      <c r="G34" s="51"/>
      <c r="H34" s="51"/>
      <c r="I34" s="51"/>
      <c r="J34" s="51"/>
      <c r="K34" s="51"/>
      <c r="L34" s="34" t="s">
        <v>25</v>
      </c>
      <c r="M34" s="34" t="s">
        <v>22</v>
      </c>
      <c r="N34" s="99">
        <f t="shared" ref="N34" si="45">N73+N257</f>
        <v>1011814</v>
      </c>
      <c r="O34" s="99">
        <f t="shared" si="44"/>
        <v>968795.1</v>
      </c>
      <c r="P34" s="232">
        <f t="shared" si="44"/>
        <v>819484.29999999993</v>
      </c>
      <c r="Q34" s="99">
        <f t="shared" si="44"/>
        <v>2200709.4</v>
      </c>
      <c r="R34" s="99">
        <f t="shared" si="44"/>
        <v>1330329.7</v>
      </c>
      <c r="S34" s="99">
        <f t="shared" si="44"/>
        <v>1080676.7</v>
      </c>
      <c r="T34" s="97"/>
    </row>
    <row r="35" spans="1:20">
      <c r="A35" s="49"/>
      <c r="B35" s="43"/>
      <c r="C35" s="50"/>
      <c r="D35" s="51"/>
      <c r="E35" s="51"/>
      <c r="F35" s="51"/>
      <c r="G35" s="51"/>
      <c r="H35" s="51"/>
      <c r="I35" s="51"/>
      <c r="J35" s="51"/>
      <c r="K35" s="51"/>
      <c r="L35" s="34" t="s">
        <v>25</v>
      </c>
      <c r="M35" s="34" t="s">
        <v>23</v>
      </c>
      <c r="N35" s="99">
        <f>N74+N258+N281</f>
        <v>3078821.8</v>
      </c>
      <c r="O35" s="99">
        <f>O74+O258</f>
        <v>3033082.1</v>
      </c>
      <c r="P35" s="232">
        <f>P74+P258+P281</f>
        <v>3849691.8000000003</v>
      </c>
      <c r="Q35" s="99">
        <f>Q74+Q258</f>
        <v>3083442.4</v>
      </c>
      <c r="R35" s="99">
        <f>R74+R258</f>
        <v>3032463.5</v>
      </c>
      <c r="S35" s="99">
        <f>S74+S258</f>
        <v>3135631.3000000003</v>
      </c>
      <c r="T35" s="97"/>
    </row>
    <row r="36" spans="1:20">
      <c r="A36" s="49"/>
      <c r="B36" s="43"/>
      <c r="C36" s="50"/>
      <c r="D36" s="51"/>
      <c r="E36" s="51"/>
      <c r="F36" s="51"/>
      <c r="G36" s="51"/>
      <c r="H36" s="51"/>
      <c r="I36" s="51"/>
      <c r="J36" s="51"/>
      <c r="K36" s="51"/>
      <c r="L36" s="34" t="s">
        <v>25</v>
      </c>
      <c r="M36" s="34" t="s">
        <v>25</v>
      </c>
      <c r="N36" s="99">
        <f t="shared" ref="N36" si="46">N75+N210+N226+N234+N258</f>
        <v>0</v>
      </c>
      <c r="O36" s="99">
        <f t="shared" ref="O36:S36" si="47">O75+O210+O226+O234+O258</f>
        <v>0</v>
      </c>
      <c r="P36" s="232">
        <f t="shared" si="47"/>
        <v>16312.6</v>
      </c>
      <c r="Q36" s="99">
        <f t="shared" si="47"/>
        <v>0</v>
      </c>
      <c r="R36" s="99">
        <f t="shared" si="47"/>
        <v>0</v>
      </c>
      <c r="S36" s="99">
        <f t="shared" si="47"/>
        <v>0</v>
      </c>
      <c r="T36" s="97"/>
    </row>
    <row r="37" spans="1:20">
      <c r="A37" s="49"/>
      <c r="B37" s="43"/>
      <c r="C37" s="50"/>
      <c r="D37" s="51"/>
      <c r="E37" s="51"/>
      <c r="F37" s="51"/>
      <c r="G37" s="51"/>
      <c r="H37" s="51"/>
      <c r="I37" s="51"/>
      <c r="J37" s="51"/>
      <c r="K37" s="51"/>
      <c r="L37" s="34" t="s">
        <v>26</v>
      </c>
      <c r="M37" s="34" t="s">
        <v>22</v>
      </c>
      <c r="N37" s="99">
        <f t="shared" ref="N37:P37" si="48">N76</f>
        <v>0</v>
      </c>
      <c r="O37" s="99">
        <f t="shared" ref="O37" si="49">O76</f>
        <v>0</v>
      </c>
      <c r="P37" s="232">
        <f t="shared" si="48"/>
        <v>0</v>
      </c>
      <c r="Q37" s="99">
        <f t="shared" ref="Q37" si="50">Q76</f>
        <v>0</v>
      </c>
      <c r="R37" s="99">
        <f t="shared" ref="R37" si="51">R76</f>
        <v>0</v>
      </c>
      <c r="S37" s="99">
        <f t="shared" ref="S37" si="52">S76</f>
        <v>0</v>
      </c>
      <c r="T37" s="97"/>
    </row>
    <row r="38" spans="1:20">
      <c r="A38" s="49"/>
      <c r="B38" s="43"/>
      <c r="C38" s="50"/>
      <c r="D38" s="51"/>
      <c r="E38" s="51"/>
      <c r="F38" s="51"/>
      <c r="G38" s="51"/>
      <c r="H38" s="51"/>
      <c r="I38" s="51"/>
      <c r="J38" s="51"/>
      <c r="K38" s="51"/>
      <c r="L38" s="34" t="s">
        <v>26</v>
      </c>
      <c r="M38" s="34" t="s">
        <v>23</v>
      </c>
      <c r="N38" s="99">
        <f t="shared" ref="N38" si="53">N77</f>
        <v>7575.4</v>
      </c>
      <c r="O38" s="99">
        <f t="shared" ref="O38:S38" si="54">O77</f>
        <v>2790.4</v>
      </c>
      <c r="P38" s="232">
        <f t="shared" si="54"/>
        <v>8990</v>
      </c>
      <c r="Q38" s="99">
        <f t="shared" si="54"/>
        <v>67550.899999999994</v>
      </c>
      <c r="R38" s="99">
        <f t="shared" si="54"/>
        <v>38888.199999999997</v>
      </c>
      <c r="S38" s="99">
        <f t="shared" si="54"/>
        <v>39030.699999999997</v>
      </c>
      <c r="T38" s="97"/>
    </row>
    <row r="39" spans="1:20">
      <c r="A39" s="49"/>
      <c r="B39" s="43"/>
      <c r="C39" s="50"/>
      <c r="D39" s="51"/>
      <c r="E39" s="51"/>
      <c r="F39" s="51"/>
      <c r="G39" s="51"/>
      <c r="H39" s="51"/>
      <c r="I39" s="51"/>
      <c r="J39" s="51"/>
      <c r="K39" s="51"/>
      <c r="L39" s="34" t="s">
        <v>26</v>
      </c>
      <c r="M39" s="34" t="s">
        <v>25</v>
      </c>
      <c r="N39" s="99">
        <f t="shared" ref="N39" si="55">N78</f>
        <v>0</v>
      </c>
      <c r="O39" s="99">
        <f t="shared" ref="O39:S39" si="56">O78</f>
        <v>0</v>
      </c>
      <c r="P39" s="232">
        <f t="shared" si="56"/>
        <v>7466.5</v>
      </c>
      <c r="Q39" s="99">
        <f t="shared" si="56"/>
        <v>4855.6000000000004</v>
      </c>
      <c r="R39" s="99">
        <f t="shared" si="56"/>
        <v>0</v>
      </c>
      <c r="S39" s="99">
        <f t="shared" si="56"/>
        <v>0</v>
      </c>
      <c r="T39" s="97"/>
    </row>
    <row r="40" spans="1:20">
      <c r="A40" s="49"/>
      <c r="B40" s="43"/>
      <c r="C40" s="50"/>
      <c r="D40" s="51"/>
      <c r="E40" s="51"/>
      <c r="F40" s="51"/>
      <c r="G40" s="51"/>
      <c r="H40" s="51"/>
      <c r="I40" s="51"/>
      <c r="J40" s="51"/>
      <c r="K40" s="51"/>
      <c r="L40" s="34" t="s">
        <v>27</v>
      </c>
      <c r="M40" s="34" t="s">
        <v>21</v>
      </c>
      <c r="N40" s="232">
        <f t="shared" ref="N40:O40" si="57">N79+N236+N260+N309+N317+N320+N337</f>
        <v>111363.6</v>
      </c>
      <c r="O40" s="232">
        <f t="shared" si="57"/>
        <v>111363.6</v>
      </c>
      <c r="P40" s="232">
        <f>P79+P236+P260+P309+P317+P320+P337</f>
        <v>18222.599999999999</v>
      </c>
      <c r="Q40" s="232">
        <f t="shared" ref="Q40:S40" si="58">Q79+Q236+Q260+Q309+Q317+Q320+Q337</f>
        <v>142000</v>
      </c>
      <c r="R40" s="232">
        <f t="shared" si="58"/>
        <v>279325.5</v>
      </c>
      <c r="S40" s="232">
        <f t="shared" si="58"/>
        <v>0</v>
      </c>
      <c r="T40" s="97"/>
    </row>
    <row r="41" spans="1:20">
      <c r="A41" s="49"/>
      <c r="B41" s="43"/>
      <c r="C41" s="50"/>
      <c r="D41" s="51"/>
      <c r="E41" s="51"/>
      <c r="F41" s="51"/>
      <c r="G41" s="51"/>
      <c r="H41" s="51"/>
      <c r="I41" s="51"/>
      <c r="J41" s="51"/>
      <c r="K41" s="51"/>
      <c r="L41" s="34" t="s">
        <v>27</v>
      </c>
      <c r="M41" s="34" t="s">
        <v>22</v>
      </c>
      <c r="N41" s="99">
        <f t="shared" ref="N41" si="59">N80+N237+N261+N310+N318+N321+N326+N305+N336</f>
        <v>835354.3</v>
      </c>
      <c r="O41" s="99">
        <f t="shared" ref="O41:S41" si="60">O80+O237+O261+O310+O318+O321+O326+O305+O336</f>
        <v>712362.6</v>
      </c>
      <c r="P41" s="232">
        <f t="shared" si="60"/>
        <v>2230227</v>
      </c>
      <c r="Q41" s="99">
        <f t="shared" si="60"/>
        <v>607534.6</v>
      </c>
      <c r="R41" s="99">
        <f t="shared" si="60"/>
        <v>113635.5</v>
      </c>
      <c r="S41" s="99">
        <f t="shared" si="60"/>
        <v>0</v>
      </c>
      <c r="T41" s="97"/>
    </row>
    <row r="42" spans="1:20">
      <c r="A42" s="49"/>
      <c r="B42" s="43"/>
      <c r="C42" s="50"/>
      <c r="D42" s="51"/>
      <c r="E42" s="51"/>
      <c r="F42" s="51"/>
      <c r="G42" s="51"/>
      <c r="H42" s="51"/>
      <c r="I42" s="51"/>
      <c r="J42" s="51"/>
      <c r="K42" s="51"/>
      <c r="L42" s="34" t="s">
        <v>27</v>
      </c>
      <c r="M42" s="34" t="s">
        <v>23</v>
      </c>
      <c r="N42" s="99">
        <f t="shared" ref="N42" si="61">N81+N238+N262+N311+N322</f>
        <v>0</v>
      </c>
      <c r="O42" s="99">
        <f t="shared" ref="O42:S42" si="62">O81+O238+O262+O311+O322</f>
        <v>0</v>
      </c>
      <c r="P42" s="232">
        <f t="shared" si="62"/>
        <v>0</v>
      </c>
      <c r="Q42" s="99">
        <f t="shared" si="62"/>
        <v>0</v>
      </c>
      <c r="R42" s="99">
        <f t="shared" si="62"/>
        <v>0</v>
      </c>
      <c r="S42" s="99">
        <f t="shared" si="62"/>
        <v>0</v>
      </c>
      <c r="T42" s="97"/>
    </row>
    <row r="43" spans="1:20">
      <c r="A43" s="49"/>
      <c r="B43" s="43"/>
      <c r="C43" s="50"/>
      <c r="D43" s="51"/>
      <c r="E43" s="51"/>
      <c r="F43" s="51"/>
      <c r="G43" s="51"/>
      <c r="H43" s="51"/>
      <c r="I43" s="51"/>
      <c r="J43" s="51"/>
      <c r="K43" s="51"/>
      <c r="L43" s="34" t="s">
        <v>27</v>
      </c>
      <c r="M43" s="34" t="s">
        <v>25</v>
      </c>
      <c r="N43" s="99">
        <f t="shared" ref="N43" si="63">N228</f>
        <v>0</v>
      </c>
      <c r="O43" s="99">
        <f t="shared" ref="O43:S43" si="64">O228</f>
        <v>0</v>
      </c>
      <c r="P43" s="232">
        <f t="shared" si="64"/>
        <v>0</v>
      </c>
      <c r="Q43" s="99">
        <f t="shared" si="64"/>
        <v>0</v>
      </c>
      <c r="R43" s="99">
        <f t="shared" si="64"/>
        <v>0</v>
      </c>
      <c r="S43" s="99">
        <f t="shared" si="64"/>
        <v>0</v>
      </c>
      <c r="T43" s="97"/>
    </row>
    <row r="44" spans="1:20">
      <c r="A44" s="49"/>
      <c r="B44" s="43"/>
      <c r="C44" s="50"/>
      <c r="D44" s="51"/>
      <c r="E44" s="51"/>
      <c r="F44" s="51"/>
      <c r="G44" s="51"/>
      <c r="H44" s="51"/>
      <c r="I44" s="51"/>
      <c r="J44" s="51"/>
      <c r="K44" s="51"/>
      <c r="L44" s="34" t="s">
        <v>27</v>
      </c>
      <c r="M44" s="34" t="s">
        <v>27</v>
      </c>
      <c r="N44" s="99">
        <f t="shared" ref="N44" si="65">N82+N263+N312</f>
        <v>0</v>
      </c>
      <c r="O44" s="99">
        <f t="shared" ref="O44:S44" si="66">O82+O263+O312</f>
        <v>0</v>
      </c>
      <c r="P44" s="232">
        <f t="shared" si="66"/>
        <v>0</v>
      </c>
      <c r="Q44" s="99">
        <f t="shared" si="66"/>
        <v>0</v>
      </c>
      <c r="R44" s="99">
        <f t="shared" si="66"/>
        <v>0</v>
      </c>
      <c r="S44" s="99">
        <f t="shared" si="66"/>
        <v>0</v>
      </c>
      <c r="T44" s="97"/>
    </row>
    <row r="45" spans="1:20">
      <c r="A45" s="49"/>
      <c r="B45" s="43"/>
      <c r="C45" s="50"/>
      <c r="D45" s="51"/>
      <c r="E45" s="51"/>
      <c r="F45" s="51"/>
      <c r="G45" s="51"/>
      <c r="H45" s="51"/>
      <c r="I45" s="51"/>
      <c r="J45" s="51"/>
      <c r="K45" s="51"/>
      <c r="L45" s="34" t="s">
        <v>27</v>
      </c>
      <c r="M45" s="34" t="s">
        <v>30</v>
      </c>
      <c r="N45" s="99">
        <f t="shared" ref="N45" si="67">N83+N229+N239+N264+N313</f>
        <v>0</v>
      </c>
      <c r="O45" s="99">
        <f t="shared" ref="O45:S45" si="68">O83+O229+O239+O264+O313</f>
        <v>0</v>
      </c>
      <c r="P45" s="232">
        <f t="shared" si="68"/>
        <v>0</v>
      </c>
      <c r="Q45" s="99">
        <f t="shared" si="68"/>
        <v>0</v>
      </c>
      <c r="R45" s="99">
        <f t="shared" si="68"/>
        <v>0</v>
      </c>
      <c r="S45" s="99">
        <f t="shared" si="68"/>
        <v>0</v>
      </c>
      <c r="T45" s="97"/>
    </row>
    <row r="46" spans="1:20">
      <c r="A46" s="49"/>
      <c r="B46" s="43"/>
      <c r="C46" s="50"/>
      <c r="D46" s="51"/>
      <c r="E46" s="51"/>
      <c r="F46" s="51"/>
      <c r="G46" s="51"/>
      <c r="H46" s="51"/>
      <c r="I46" s="51"/>
      <c r="J46" s="51"/>
      <c r="K46" s="51"/>
      <c r="L46" s="34" t="s">
        <v>33</v>
      </c>
      <c r="M46" s="34" t="s">
        <v>21</v>
      </c>
      <c r="N46" s="99">
        <f t="shared" ref="N46" si="69">N84+N240+N265+N273+N307</f>
        <v>0</v>
      </c>
      <c r="O46" s="99">
        <f t="shared" ref="O46:S46" si="70">O84+O240+O265+O273+O307</f>
        <v>0</v>
      </c>
      <c r="P46" s="232">
        <f t="shared" si="70"/>
        <v>0</v>
      </c>
      <c r="Q46" s="99">
        <f t="shared" si="70"/>
        <v>0</v>
      </c>
      <c r="R46" s="99">
        <f t="shared" si="70"/>
        <v>0</v>
      </c>
      <c r="S46" s="99">
        <f t="shared" si="70"/>
        <v>0</v>
      </c>
      <c r="T46" s="97"/>
    </row>
    <row r="47" spans="1:20">
      <c r="A47" s="49"/>
      <c r="B47" s="43"/>
      <c r="C47" s="50"/>
      <c r="D47" s="51"/>
      <c r="E47" s="51"/>
      <c r="F47" s="51"/>
      <c r="G47" s="51"/>
      <c r="H47" s="51"/>
      <c r="I47" s="51"/>
      <c r="J47" s="51"/>
      <c r="K47" s="51"/>
      <c r="L47" s="34" t="s">
        <v>33</v>
      </c>
      <c r="M47" s="34" t="s">
        <v>24</v>
      </c>
      <c r="N47" s="99">
        <f t="shared" ref="N47" si="71">N85+N230+N266</f>
        <v>0</v>
      </c>
      <c r="O47" s="99">
        <f t="shared" ref="O47:S47" si="72">O85+O230+O266</f>
        <v>0</v>
      </c>
      <c r="P47" s="232">
        <f t="shared" si="72"/>
        <v>0</v>
      </c>
      <c r="Q47" s="99">
        <f t="shared" si="72"/>
        <v>0</v>
      </c>
      <c r="R47" s="99">
        <f t="shared" si="72"/>
        <v>0</v>
      </c>
      <c r="S47" s="99">
        <f t="shared" si="72"/>
        <v>0</v>
      </c>
      <c r="T47" s="97"/>
    </row>
    <row r="48" spans="1:20">
      <c r="A48" s="49"/>
      <c r="B48" s="43"/>
      <c r="C48" s="50"/>
      <c r="D48" s="51"/>
      <c r="E48" s="51"/>
      <c r="F48" s="51"/>
      <c r="G48" s="51"/>
      <c r="H48" s="51"/>
      <c r="I48" s="51"/>
      <c r="J48" s="51"/>
      <c r="K48" s="51"/>
      <c r="L48" s="34" t="s">
        <v>31</v>
      </c>
      <c r="M48" s="34" t="s">
        <v>21</v>
      </c>
      <c r="N48" s="99">
        <f t="shared" ref="N48" si="73">N267</f>
        <v>0</v>
      </c>
      <c r="O48" s="99">
        <f t="shared" ref="O48:S48" si="74">O267</f>
        <v>0</v>
      </c>
      <c r="P48" s="232">
        <f t="shared" si="74"/>
        <v>0</v>
      </c>
      <c r="Q48" s="99">
        <f t="shared" si="74"/>
        <v>0</v>
      </c>
      <c r="R48" s="99">
        <f t="shared" si="74"/>
        <v>0</v>
      </c>
      <c r="S48" s="99">
        <f t="shared" si="74"/>
        <v>0</v>
      </c>
      <c r="T48" s="97"/>
    </row>
    <row r="49" spans="1:20">
      <c r="A49" s="49"/>
      <c r="B49" s="43"/>
      <c r="C49" s="50"/>
      <c r="D49" s="51"/>
      <c r="E49" s="51"/>
      <c r="F49" s="51"/>
      <c r="G49" s="51"/>
      <c r="H49" s="51"/>
      <c r="I49" s="51"/>
      <c r="J49" s="51"/>
      <c r="K49" s="51"/>
      <c r="L49" s="34" t="s">
        <v>31</v>
      </c>
      <c r="M49" s="34" t="s">
        <v>23</v>
      </c>
      <c r="N49" s="99">
        <f t="shared" ref="N49" si="75">N86+N268+N295+N296+N297+N323</f>
        <v>6015.9</v>
      </c>
      <c r="O49" s="99">
        <f t="shared" ref="O49:S49" si="76">O86+O268+O295+O296+O297+O323</f>
        <v>4362.6000000000004</v>
      </c>
      <c r="P49" s="232">
        <f>P86+P268+P295+P296+P297+P323</f>
        <v>7515.1</v>
      </c>
      <c r="Q49" s="99">
        <f t="shared" si="76"/>
        <v>36118.1</v>
      </c>
      <c r="R49" s="99">
        <f t="shared" si="76"/>
        <v>10494.6</v>
      </c>
      <c r="S49" s="99">
        <f t="shared" si="76"/>
        <v>16380.7</v>
      </c>
      <c r="T49" s="97"/>
    </row>
    <row r="50" spans="1:20">
      <c r="A50" s="49"/>
      <c r="B50" s="43"/>
      <c r="C50" s="50"/>
      <c r="D50" s="51"/>
      <c r="E50" s="51"/>
      <c r="F50" s="51"/>
      <c r="G50" s="51"/>
      <c r="H50" s="51"/>
      <c r="I50" s="51"/>
      <c r="J50" s="51"/>
      <c r="K50" s="51"/>
      <c r="L50" s="34" t="s">
        <v>31</v>
      </c>
      <c r="M50" s="34" t="s">
        <v>24</v>
      </c>
      <c r="N50" s="99">
        <f t="shared" ref="N50" si="77">N306+N298+N327</f>
        <v>0</v>
      </c>
      <c r="O50" s="99">
        <f t="shared" ref="O50:S50" si="78">O306+O298+O327</f>
        <v>0</v>
      </c>
      <c r="P50" s="232">
        <f t="shared" si="78"/>
        <v>0</v>
      </c>
      <c r="Q50" s="99">
        <f t="shared" si="78"/>
        <v>0</v>
      </c>
      <c r="R50" s="99">
        <f t="shared" si="78"/>
        <v>0</v>
      </c>
      <c r="S50" s="99">
        <f t="shared" si="78"/>
        <v>0</v>
      </c>
      <c r="T50" s="97"/>
    </row>
    <row r="51" spans="1:20">
      <c r="A51" s="49"/>
      <c r="B51" s="43"/>
      <c r="C51" s="50"/>
      <c r="D51" s="51"/>
      <c r="E51" s="51"/>
      <c r="F51" s="51"/>
      <c r="G51" s="51"/>
      <c r="H51" s="51"/>
      <c r="I51" s="51"/>
      <c r="J51" s="51"/>
      <c r="K51" s="51"/>
      <c r="L51" s="34" t="s">
        <v>28</v>
      </c>
      <c r="M51" s="34" t="s">
        <v>21</v>
      </c>
      <c r="N51" s="99">
        <f t="shared" ref="N51" si="79">N87</f>
        <v>0</v>
      </c>
      <c r="O51" s="99">
        <f t="shared" ref="O51:S51" si="80">O87</f>
        <v>0</v>
      </c>
      <c r="P51" s="99">
        <f t="shared" si="80"/>
        <v>0</v>
      </c>
      <c r="Q51" s="99">
        <f t="shared" si="80"/>
        <v>0</v>
      </c>
      <c r="R51" s="99">
        <f t="shared" si="80"/>
        <v>0</v>
      </c>
      <c r="S51" s="99">
        <f t="shared" si="80"/>
        <v>0</v>
      </c>
      <c r="T51" s="97"/>
    </row>
    <row r="52" spans="1:20">
      <c r="A52" s="49"/>
      <c r="B52" s="43"/>
      <c r="C52" s="50"/>
      <c r="D52" s="51"/>
      <c r="E52" s="51"/>
      <c r="F52" s="51"/>
      <c r="G52" s="51"/>
      <c r="H52" s="51"/>
      <c r="I52" s="51"/>
      <c r="J52" s="51"/>
      <c r="K52" s="51"/>
      <c r="L52" s="34" t="s">
        <v>28</v>
      </c>
      <c r="M52" s="34" t="s">
        <v>22</v>
      </c>
      <c r="N52" s="99">
        <f t="shared" ref="N52" si="81">N88+N241+N269</f>
        <v>14322.8</v>
      </c>
      <c r="O52" s="99">
        <f t="shared" ref="O52:S52" si="82">O88+O241+O269</f>
        <v>14142.3</v>
      </c>
      <c r="P52" s="99">
        <f t="shared" si="82"/>
        <v>3949.3</v>
      </c>
      <c r="Q52" s="99">
        <f t="shared" si="82"/>
        <v>0</v>
      </c>
      <c r="R52" s="99">
        <f t="shared" si="82"/>
        <v>0</v>
      </c>
      <c r="S52" s="99">
        <f t="shared" si="82"/>
        <v>0</v>
      </c>
      <c r="T52" s="97"/>
    </row>
    <row r="53" spans="1:20">
      <c r="A53" s="49"/>
      <c r="B53" s="43"/>
      <c r="C53" s="50"/>
      <c r="D53" s="51"/>
      <c r="E53" s="51"/>
      <c r="F53" s="51"/>
      <c r="G53" s="51"/>
      <c r="H53" s="51"/>
      <c r="I53" s="51"/>
      <c r="J53" s="51"/>
      <c r="K53" s="51"/>
      <c r="L53" s="34" t="s">
        <v>28</v>
      </c>
      <c r="M53" s="34" t="s">
        <v>23</v>
      </c>
      <c r="N53" s="99">
        <f>N89+N242+N315</f>
        <v>0</v>
      </c>
      <c r="O53" s="99">
        <f>O89</f>
        <v>0</v>
      </c>
      <c r="P53" s="99">
        <f>P89+P242+P315</f>
        <v>0</v>
      </c>
      <c r="Q53" s="99">
        <f>Q89+Q242</f>
        <v>0</v>
      </c>
      <c r="R53" s="99">
        <f>R89+R242</f>
        <v>0</v>
      </c>
      <c r="S53" s="99">
        <f>S89+S242</f>
        <v>0</v>
      </c>
      <c r="T53" s="97"/>
    </row>
    <row r="54" spans="1:20">
      <c r="A54" s="49"/>
      <c r="B54" s="43"/>
      <c r="C54" s="50"/>
      <c r="D54" s="51"/>
      <c r="E54" s="51"/>
      <c r="F54" s="51"/>
      <c r="G54" s="51"/>
      <c r="H54" s="51"/>
      <c r="I54" s="51"/>
      <c r="J54" s="51"/>
      <c r="K54" s="51"/>
      <c r="L54" s="34" t="s">
        <v>28</v>
      </c>
      <c r="M54" s="34" t="s">
        <v>25</v>
      </c>
      <c r="N54" s="99">
        <f t="shared" ref="N54" si="83">N270</f>
        <v>0</v>
      </c>
      <c r="O54" s="99">
        <f t="shared" ref="O54:S54" si="84">O270</f>
        <v>0</v>
      </c>
      <c r="P54" s="99">
        <f t="shared" si="84"/>
        <v>0</v>
      </c>
      <c r="Q54" s="99">
        <f t="shared" si="84"/>
        <v>0</v>
      </c>
      <c r="R54" s="99">
        <f t="shared" si="84"/>
        <v>0</v>
      </c>
      <c r="S54" s="99">
        <f t="shared" si="84"/>
        <v>0</v>
      </c>
      <c r="T54" s="97"/>
    </row>
    <row r="55" spans="1:20">
      <c r="A55" s="49"/>
      <c r="B55" s="43"/>
      <c r="C55" s="50"/>
      <c r="D55" s="51"/>
      <c r="E55" s="51"/>
      <c r="F55" s="51"/>
      <c r="G55" s="51"/>
      <c r="H55" s="51"/>
      <c r="I55" s="51"/>
      <c r="J55" s="51"/>
      <c r="K55" s="51"/>
      <c r="L55" s="34" t="s">
        <v>34</v>
      </c>
      <c r="M55" s="34" t="s">
        <v>22</v>
      </c>
      <c r="N55" s="99">
        <f t="shared" ref="N55" si="85">N219</f>
        <v>0</v>
      </c>
      <c r="O55" s="99">
        <f t="shared" ref="O55:S55" si="86">O219</f>
        <v>0</v>
      </c>
      <c r="P55" s="99">
        <f t="shared" si="86"/>
        <v>0</v>
      </c>
      <c r="Q55" s="99">
        <f t="shared" si="86"/>
        <v>0</v>
      </c>
      <c r="R55" s="99">
        <f t="shared" si="86"/>
        <v>0</v>
      </c>
      <c r="S55" s="99">
        <f t="shared" si="86"/>
        <v>0</v>
      </c>
      <c r="T55" s="97"/>
    </row>
    <row r="56" spans="1:20">
      <c r="A56" s="49"/>
      <c r="B56" s="43"/>
      <c r="C56" s="50"/>
      <c r="D56" s="51"/>
      <c r="E56" s="51"/>
      <c r="F56" s="51"/>
      <c r="G56" s="51"/>
      <c r="H56" s="51"/>
      <c r="I56" s="51"/>
      <c r="J56" s="51"/>
      <c r="K56" s="51"/>
      <c r="L56" s="34" t="s">
        <v>29</v>
      </c>
      <c r="M56" s="34" t="s">
        <v>21</v>
      </c>
      <c r="N56" s="99">
        <f t="shared" ref="N56" si="87">N300</f>
        <v>0</v>
      </c>
      <c r="O56" s="99">
        <f t="shared" ref="O56:S56" si="88">O300</f>
        <v>0</v>
      </c>
      <c r="P56" s="99">
        <f t="shared" si="88"/>
        <v>0</v>
      </c>
      <c r="Q56" s="99">
        <f t="shared" si="88"/>
        <v>0</v>
      </c>
      <c r="R56" s="99">
        <f t="shared" si="88"/>
        <v>0</v>
      </c>
      <c r="S56" s="99">
        <f t="shared" si="88"/>
        <v>0</v>
      </c>
      <c r="T56" s="97"/>
    </row>
    <row r="57" spans="1:20">
      <c r="A57" s="49"/>
      <c r="B57" s="43"/>
      <c r="C57" s="50"/>
      <c r="D57" s="51"/>
      <c r="E57" s="51"/>
      <c r="F57" s="51"/>
      <c r="G57" s="51"/>
      <c r="H57" s="51"/>
      <c r="I57" s="51"/>
      <c r="J57" s="51"/>
      <c r="K57" s="51"/>
      <c r="L57" s="34" t="s">
        <v>32</v>
      </c>
      <c r="M57" s="34" t="s">
        <v>23</v>
      </c>
      <c r="N57" s="99">
        <f t="shared" ref="N57" si="89">N345</f>
        <v>0</v>
      </c>
      <c r="O57" s="99">
        <f t="shared" ref="O57:S57" si="90">O345</f>
        <v>0</v>
      </c>
      <c r="P57" s="99">
        <f t="shared" si="90"/>
        <v>0</v>
      </c>
      <c r="Q57" s="99">
        <f t="shared" si="90"/>
        <v>0</v>
      </c>
      <c r="R57" s="99">
        <f t="shared" si="90"/>
        <v>0</v>
      </c>
      <c r="S57" s="99">
        <f t="shared" si="90"/>
        <v>0</v>
      </c>
      <c r="T57" s="97"/>
    </row>
    <row r="58" spans="1:20" ht="63">
      <c r="A58" s="100" t="s">
        <v>35</v>
      </c>
      <c r="B58" s="98">
        <v>2001</v>
      </c>
      <c r="C58" s="46" t="s">
        <v>20</v>
      </c>
      <c r="D58" s="46" t="s">
        <v>20</v>
      </c>
      <c r="E58" s="46" t="s">
        <v>20</v>
      </c>
      <c r="F58" s="46" t="s">
        <v>20</v>
      </c>
      <c r="G58" s="46" t="s">
        <v>20</v>
      </c>
      <c r="H58" s="46" t="s">
        <v>20</v>
      </c>
      <c r="I58" s="46" t="s">
        <v>20</v>
      </c>
      <c r="J58" s="46" t="s">
        <v>20</v>
      </c>
      <c r="K58" s="46" t="s">
        <v>20</v>
      </c>
      <c r="L58" s="51"/>
      <c r="M58" s="51"/>
      <c r="N58" s="101">
        <f t="shared" ref="N58:O58" si="91">SUM(N59:N89)</f>
        <v>11222017.300000001</v>
      </c>
      <c r="O58" s="101">
        <f t="shared" si="91"/>
        <v>10761159.9</v>
      </c>
      <c r="P58" s="101">
        <f t="shared" ref="P58:S58" si="92">SUM(P59:P89)</f>
        <v>15535900.900000002</v>
      </c>
      <c r="Q58" s="101">
        <f t="shared" si="92"/>
        <v>10969077.4</v>
      </c>
      <c r="R58" s="101">
        <f t="shared" si="92"/>
        <v>8949860.6999999993</v>
      </c>
      <c r="S58" s="101">
        <f t="shared" si="92"/>
        <v>8279557.6000000006</v>
      </c>
      <c r="T58" s="97"/>
    </row>
    <row r="59" spans="1:20">
      <c r="A59" s="54"/>
      <c r="B59" s="45"/>
      <c r="C59" s="57"/>
      <c r="D59" s="57"/>
      <c r="E59" s="57"/>
      <c r="F59" s="57"/>
      <c r="G59" s="57"/>
      <c r="H59" s="57"/>
      <c r="I59" s="57"/>
      <c r="J59" s="57"/>
      <c r="K59" s="57"/>
      <c r="L59" s="58" t="s">
        <v>21</v>
      </c>
      <c r="M59" s="58" t="s">
        <v>24</v>
      </c>
      <c r="N59" s="99">
        <f t="shared" ref="N59" si="93">N196</f>
        <v>0</v>
      </c>
      <c r="O59" s="99">
        <f t="shared" ref="O59:S59" si="94">O196</f>
        <v>0</v>
      </c>
      <c r="P59" s="99">
        <f t="shared" si="94"/>
        <v>0</v>
      </c>
      <c r="Q59" s="99">
        <f t="shared" si="94"/>
        <v>0</v>
      </c>
      <c r="R59" s="99">
        <f t="shared" si="94"/>
        <v>0</v>
      </c>
      <c r="S59" s="99">
        <f t="shared" si="94"/>
        <v>0</v>
      </c>
      <c r="T59" s="97"/>
    </row>
    <row r="60" spans="1:20">
      <c r="A60" s="54"/>
      <c r="B60" s="59"/>
      <c r="C60" s="60"/>
      <c r="D60" s="60"/>
      <c r="E60" s="60"/>
      <c r="F60" s="60"/>
      <c r="G60" s="60"/>
      <c r="H60" s="60"/>
      <c r="I60" s="60"/>
      <c r="J60" s="60"/>
      <c r="K60" s="60"/>
      <c r="L60" s="58" t="s">
        <v>21</v>
      </c>
      <c r="M60" s="58" t="s">
        <v>26</v>
      </c>
      <c r="N60" s="99">
        <v>0</v>
      </c>
      <c r="O60" s="99">
        <v>0</v>
      </c>
      <c r="P60" s="99">
        <v>0</v>
      </c>
      <c r="Q60" s="99">
        <v>0</v>
      </c>
      <c r="R60" s="99">
        <v>0</v>
      </c>
      <c r="S60" s="99">
        <v>0</v>
      </c>
      <c r="T60" s="97"/>
    </row>
    <row r="61" spans="1:20">
      <c r="A61" s="54"/>
      <c r="B61" s="59"/>
      <c r="C61" s="50"/>
      <c r="D61" s="51"/>
      <c r="E61" s="51"/>
      <c r="F61" s="51"/>
      <c r="G61" s="51"/>
      <c r="H61" s="51"/>
      <c r="I61" s="51"/>
      <c r="J61" s="51"/>
      <c r="K61" s="51"/>
      <c r="L61" s="34" t="s">
        <v>21</v>
      </c>
      <c r="M61" s="34" t="s">
        <v>28</v>
      </c>
      <c r="N61" s="99">
        <f t="shared" ref="N61" si="95">N114</f>
        <v>0</v>
      </c>
      <c r="O61" s="99">
        <f t="shared" ref="O61:S61" si="96">O114</f>
        <v>0</v>
      </c>
      <c r="P61" s="99">
        <f t="shared" si="96"/>
        <v>0</v>
      </c>
      <c r="Q61" s="99">
        <f t="shared" si="96"/>
        <v>0</v>
      </c>
      <c r="R61" s="99">
        <f t="shared" si="96"/>
        <v>0</v>
      </c>
      <c r="S61" s="99">
        <f t="shared" si="96"/>
        <v>0</v>
      </c>
      <c r="T61" s="97"/>
    </row>
    <row r="62" spans="1:20">
      <c r="A62" s="54"/>
      <c r="B62" s="59"/>
      <c r="C62" s="50"/>
      <c r="D62" s="51"/>
      <c r="E62" s="51"/>
      <c r="F62" s="51"/>
      <c r="G62" s="51"/>
      <c r="H62" s="51"/>
      <c r="I62" s="51"/>
      <c r="J62" s="51"/>
      <c r="K62" s="51"/>
      <c r="L62" s="34" t="s">
        <v>21</v>
      </c>
      <c r="M62" s="34" t="s">
        <v>29</v>
      </c>
      <c r="N62" s="99">
        <f t="shared" ref="N62:S62" si="97">N94+N115+N108+N143+N157+N182+N189+N148</f>
        <v>151523.79999999999</v>
      </c>
      <c r="O62" s="99">
        <f t="shared" si="97"/>
        <v>126025.9</v>
      </c>
      <c r="P62" s="99">
        <f>P94+P115+P108+P143+P157+P182+P189+P148</f>
        <v>127102</v>
      </c>
      <c r="Q62" s="99">
        <f t="shared" si="97"/>
        <v>124720.29999999999</v>
      </c>
      <c r="R62" s="99">
        <f t="shared" si="97"/>
        <v>117315.4</v>
      </c>
      <c r="S62" s="99">
        <f t="shared" si="97"/>
        <v>121889.29999999999</v>
      </c>
      <c r="T62" s="97"/>
    </row>
    <row r="63" spans="1:20">
      <c r="A63" s="54"/>
      <c r="B63" s="59"/>
      <c r="C63" s="50"/>
      <c r="D63" s="51"/>
      <c r="E63" s="51"/>
      <c r="F63" s="51"/>
      <c r="G63" s="51"/>
      <c r="H63" s="51"/>
      <c r="I63" s="51"/>
      <c r="J63" s="51"/>
      <c r="K63" s="51"/>
      <c r="L63" s="34" t="s">
        <v>22</v>
      </c>
      <c r="M63" s="34" t="s">
        <v>24</v>
      </c>
      <c r="N63" s="99">
        <v>0</v>
      </c>
      <c r="O63" s="99">
        <v>0</v>
      </c>
      <c r="P63" s="99">
        <v>0</v>
      </c>
      <c r="Q63" s="99">
        <v>0</v>
      </c>
      <c r="R63" s="99">
        <v>0</v>
      </c>
      <c r="S63" s="99">
        <v>0</v>
      </c>
      <c r="T63" s="97"/>
    </row>
    <row r="64" spans="1:20">
      <c r="A64" s="54"/>
      <c r="B64" s="59"/>
      <c r="C64" s="50"/>
      <c r="D64" s="51"/>
      <c r="E64" s="51"/>
      <c r="F64" s="51"/>
      <c r="G64" s="51"/>
      <c r="H64" s="51"/>
      <c r="I64" s="51"/>
      <c r="J64" s="51"/>
      <c r="K64" s="51"/>
      <c r="L64" s="34" t="s">
        <v>23</v>
      </c>
      <c r="M64" s="34" t="s">
        <v>30</v>
      </c>
      <c r="N64" s="99">
        <f t="shared" ref="N64" si="98">N116+N171+N174+N179</f>
        <v>0</v>
      </c>
      <c r="O64" s="99">
        <f t="shared" ref="O64:S64" si="99">O116+O171+O174+O179</f>
        <v>0</v>
      </c>
      <c r="P64" s="99">
        <f t="shared" si="99"/>
        <v>0</v>
      </c>
      <c r="Q64" s="99">
        <f t="shared" si="99"/>
        <v>0</v>
      </c>
      <c r="R64" s="99">
        <f t="shared" si="99"/>
        <v>0</v>
      </c>
      <c r="S64" s="99">
        <f t="shared" si="99"/>
        <v>0</v>
      </c>
      <c r="T64" s="97"/>
    </row>
    <row r="65" spans="1:20">
      <c r="A65" s="54"/>
      <c r="B65" s="59"/>
      <c r="C65" s="50"/>
      <c r="D65" s="51"/>
      <c r="E65" s="51"/>
      <c r="F65" s="51"/>
      <c r="G65" s="51"/>
      <c r="H65" s="51"/>
      <c r="I65" s="51"/>
      <c r="J65" s="51"/>
      <c r="K65" s="51"/>
      <c r="L65" s="34" t="s">
        <v>23</v>
      </c>
      <c r="M65" s="34" t="s">
        <v>31</v>
      </c>
      <c r="N65" s="99">
        <f>N172+N117+N175+N180+N133</f>
        <v>399</v>
      </c>
      <c r="O65" s="99">
        <f t="shared" ref="O65" si="100">O172+O117+O175+O180+O133</f>
        <v>399</v>
      </c>
      <c r="P65" s="99">
        <f t="shared" ref="P65:S65" si="101">P172+P117+P175+P180+P133</f>
        <v>0</v>
      </c>
      <c r="Q65" s="99">
        <f t="shared" si="101"/>
        <v>0</v>
      </c>
      <c r="R65" s="99">
        <f t="shared" si="101"/>
        <v>0</v>
      </c>
      <c r="S65" s="99">
        <f t="shared" si="101"/>
        <v>0</v>
      </c>
      <c r="T65" s="97"/>
    </row>
    <row r="66" spans="1:20">
      <c r="A66" s="54"/>
      <c r="B66" s="59"/>
      <c r="C66" s="50"/>
      <c r="D66" s="51"/>
      <c r="E66" s="51"/>
      <c r="F66" s="51"/>
      <c r="G66" s="51"/>
      <c r="H66" s="51"/>
      <c r="I66" s="51"/>
      <c r="J66" s="51"/>
      <c r="K66" s="51"/>
      <c r="L66" s="34" t="s">
        <v>23</v>
      </c>
      <c r="M66" s="34" t="s">
        <v>32</v>
      </c>
      <c r="N66" s="99">
        <f t="shared" ref="N66" si="102">N109+N130</f>
        <v>0</v>
      </c>
      <c r="O66" s="99">
        <f t="shared" ref="O66:S66" si="103">O109+O130</f>
        <v>0</v>
      </c>
      <c r="P66" s="99">
        <f t="shared" si="103"/>
        <v>37992.199999999997</v>
      </c>
      <c r="Q66" s="99">
        <f t="shared" si="103"/>
        <v>73955.899999999994</v>
      </c>
      <c r="R66" s="99">
        <f t="shared" si="103"/>
        <v>56779.199999999997</v>
      </c>
      <c r="S66" s="99">
        <f t="shared" si="103"/>
        <v>56779.3</v>
      </c>
      <c r="T66" s="97"/>
    </row>
    <row r="67" spans="1:20">
      <c r="A67" s="138"/>
      <c r="B67" s="139"/>
      <c r="C67" s="50"/>
      <c r="D67" s="51"/>
      <c r="E67" s="51"/>
      <c r="F67" s="51"/>
      <c r="G67" s="51"/>
      <c r="H67" s="51"/>
      <c r="I67" s="51"/>
      <c r="J67" s="51"/>
      <c r="K67" s="51"/>
      <c r="L67" s="137" t="s">
        <v>24</v>
      </c>
      <c r="M67" s="137" t="s">
        <v>25</v>
      </c>
      <c r="N67" s="99">
        <f t="shared" ref="N67:S67" si="104">N162+N166+N95</f>
        <v>1528.8</v>
      </c>
      <c r="O67" s="99">
        <f t="shared" si="104"/>
        <v>1296.8</v>
      </c>
      <c r="P67" s="99">
        <f t="shared" si="104"/>
        <v>1365</v>
      </c>
      <c r="Q67" s="99">
        <f t="shared" si="104"/>
        <v>2530.3000000000002</v>
      </c>
      <c r="R67" s="99">
        <f t="shared" si="104"/>
        <v>2447.8000000000002</v>
      </c>
      <c r="S67" s="99">
        <f t="shared" si="104"/>
        <v>2447.8000000000002</v>
      </c>
      <c r="T67" s="97"/>
    </row>
    <row r="68" spans="1:20">
      <c r="A68" s="54"/>
      <c r="B68" s="59"/>
      <c r="C68" s="50"/>
      <c r="D68" s="51"/>
      <c r="E68" s="51"/>
      <c r="F68" s="51"/>
      <c r="G68" s="51"/>
      <c r="H68" s="51"/>
      <c r="I68" s="51"/>
      <c r="J68" s="51"/>
      <c r="K68" s="51"/>
      <c r="L68" s="34" t="s">
        <v>24</v>
      </c>
      <c r="M68" s="34" t="s">
        <v>33</v>
      </c>
      <c r="N68" s="99">
        <f t="shared" ref="N68" si="105">N106+N118</f>
        <v>1508655.1</v>
      </c>
      <c r="O68" s="99">
        <f t="shared" ref="O68:S68" si="106">O106+O118</f>
        <v>1485881.3</v>
      </c>
      <c r="P68" s="99">
        <f t="shared" si="106"/>
        <v>3006589.8</v>
      </c>
      <c r="Q68" s="99">
        <f t="shared" si="106"/>
        <v>2035869.4</v>
      </c>
      <c r="R68" s="99">
        <f t="shared" si="106"/>
        <v>1948072.2</v>
      </c>
      <c r="S68" s="99">
        <f t="shared" si="106"/>
        <v>1948072.2</v>
      </c>
      <c r="T68" s="97"/>
    </row>
    <row r="69" spans="1:20">
      <c r="A69" s="54"/>
      <c r="B69" s="59"/>
      <c r="C69" s="50"/>
      <c r="D69" s="51"/>
      <c r="E69" s="51"/>
      <c r="F69" s="51"/>
      <c r="G69" s="51"/>
      <c r="H69" s="51"/>
      <c r="I69" s="51"/>
      <c r="J69" s="51"/>
      <c r="K69" s="51"/>
      <c r="L69" s="34" t="s">
        <v>24</v>
      </c>
      <c r="M69" s="34" t="s">
        <v>30</v>
      </c>
      <c r="N69" s="99">
        <f t="shared" ref="N69" si="107">N100+N119</f>
        <v>3971743</v>
      </c>
      <c r="O69" s="99">
        <f t="shared" ref="O69:S69" si="108">O100+O119</f>
        <v>3799388.4</v>
      </c>
      <c r="P69" s="99">
        <f t="shared" si="108"/>
        <v>4723326.5</v>
      </c>
      <c r="Q69" s="99">
        <f t="shared" si="108"/>
        <v>1891473.5</v>
      </c>
      <c r="R69" s="99">
        <f t="shared" si="108"/>
        <v>1567733.4</v>
      </c>
      <c r="S69" s="99">
        <f t="shared" si="108"/>
        <v>1405252.2</v>
      </c>
      <c r="T69" s="97"/>
    </row>
    <row r="70" spans="1:20">
      <c r="A70" s="54"/>
      <c r="B70" s="59"/>
      <c r="C70" s="50"/>
      <c r="D70" s="51"/>
      <c r="E70" s="51"/>
      <c r="F70" s="51"/>
      <c r="G70" s="51"/>
      <c r="H70" s="51"/>
      <c r="I70" s="51"/>
      <c r="J70" s="51"/>
      <c r="K70" s="51"/>
      <c r="L70" s="34" t="s">
        <v>24</v>
      </c>
      <c r="M70" s="34" t="s">
        <v>31</v>
      </c>
      <c r="N70" s="99">
        <v>0</v>
      </c>
      <c r="O70" s="99">
        <v>0</v>
      </c>
      <c r="P70" s="99">
        <v>0</v>
      </c>
      <c r="Q70" s="99">
        <v>0</v>
      </c>
      <c r="R70" s="99">
        <v>0</v>
      </c>
      <c r="S70" s="99">
        <v>0</v>
      </c>
      <c r="T70" s="97"/>
    </row>
    <row r="71" spans="1:20">
      <c r="A71" s="54"/>
      <c r="B71" s="59"/>
      <c r="C71" s="50"/>
      <c r="D71" s="51"/>
      <c r="E71" s="51"/>
      <c r="F71" s="51"/>
      <c r="G71" s="51"/>
      <c r="H71" s="51"/>
      <c r="I71" s="51"/>
      <c r="J71" s="51"/>
      <c r="K71" s="51"/>
      <c r="L71" s="34" t="s">
        <v>24</v>
      </c>
      <c r="M71" s="34" t="s">
        <v>34</v>
      </c>
      <c r="N71" s="99">
        <f t="shared" ref="N71:S71" si="109">N110+N167+N183+N96</f>
        <v>37121.9</v>
      </c>
      <c r="O71" s="99">
        <f t="shared" si="109"/>
        <v>36749.1</v>
      </c>
      <c r="P71" s="99">
        <f>P110+P167+P183+P96</f>
        <v>1185</v>
      </c>
      <c r="Q71" s="99">
        <f t="shared" si="109"/>
        <v>3081.2</v>
      </c>
      <c r="R71" s="99">
        <f t="shared" si="109"/>
        <v>0</v>
      </c>
      <c r="S71" s="99">
        <f t="shared" si="109"/>
        <v>11907.8</v>
      </c>
      <c r="T71" s="97"/>
    </row>
    <row r="72" spans="1:20">
      <c r="A72" s="54"/>
      <c r="B72" s="59"/>
      <c r="C72" s="50"/>
      <c r="D72" s="51"/>
      <c r="E72" s="51"/>
      <c r="F72" s="51"/>
      <c r="G72" s="51"/>
      <c r="H72" s="51"/>
      <c r="I72" s="51"/>
      <c r="J72" s="51"/>
      <c r="K72" s="51"/>
      <c r="L72" s="34" t="s">
        <v>25</v>
      </c>
      <c r="M72" s="34" t="s">
        <v>21</v>
      </c>
      <c r="N72" s="99">
        <f t="shared" ref="N72" si="110">N102+N120</f>
        <v>493766.8</v>
      </c>
      <c r="O72" s="99">
        <f t="shared" ref="O72:S72" si="111">O102+O120</f>
        <v>468883.3</v>
      </c>
      <c r="P72" s="99">
        <f t="shared" si="111"/>
        <v>683996.3</v>
      </c>
      <c r="Q72" s="99">
        <f t="shared" si="111"/>
        <v>731353.9</v>
      </c>
      <c r="R72" s="99">
        <f t="shared" si="111"/>
        <v>462870.3</v>
      </c>
      <c r="S72" s="99">
        <f t="shared" si="111"/>
        <v>477870.3</v>
      </c>
      <c r="T72" s="97"/>
    </row>
    <row r="73" spans="1:20">
      <c r="A73" s="54"/>
      <c r="B73" s="59"/>
      <c r="C73" s="50"/>
      <c r="D73" s="51"/>
      <c r="E73" s="51"/>
      <c r="F73" s="51"/>
      <c r="G73" s="51"/>
      <c r="H73" s="51"/>
      <c r="I73" s="51"/>
      <c r="J73" s="51"/>
      <c r="K73" s="51"/>
      <c r="L73" s="34" t="s">
        <v>25</v>
      </c>
      <c r="M73" s="34" t="s">
        <v>22</v>
      </c>
      <c r="N73" s="99">
        <f>N97+N121</f>
        <v>1011814</v>
      </c>
      <c r="O73" s="99">
        <f t="shared" ref="O73:P73" si="112">O97+O121</f>
        <v>968795.1</v>
      </c>
      <c r="P73" s="99">
        <f t="shared" si="112"/>
        <v>819484.29999999993</v>
      </c>
      <c r="Q73" s="99">
        <f t="shared" ref="Q73:S73" si="113">Q97+Q103+Q121</f>
        <v>2200709.4</v>
      </c>
      <c r="R73" s="99">
        <f t="shared" si="113"/>
        <v>1330329.7</v>
      </c>
      <c r="S73" s="99">
        <f t="shared" si="113"/>
        <v>1080676.7</v>
      </c>
      <c r="T73" s="97"/>
    </row>
    <row r="74" spans="1:20">
      <c r="A74" s="54"/>
      <c r="B74" s="59"/>
      <c r="C74" s="50"/>
      <c r="D74" s="51"/>
      <c r="E74" s="51"/>
      <c r="F74" s="51"/>
      <c r="G74" s="51"/>
      <c r="H74" s="51"/>
      <c r="I74" s="51"/>
      <c r="J74" s="51"/>
      <c r="K74" s="51"/>
      <c r="L74" s="34" t="s">
        <v>25</v>
      </c>
      <c r="M74" s="34" t="s">
        <v>23</v>
      </c>
      <c r="N74" s="99">
        <f>N158+N163+N153+N122</f>
        <v>3076848.8</v>
      </c>
      <c r="O74" s="99">
        <f>O158+O163+O153+O122</f>
        <v>3033082.1</v>
      </c>
      <c r="P74" s="99">
        <f>P158+P163+P153+P122</f>
        <v>3849691.8000000003</v>
      </c>
      <c r="Q74" s="99">
        <f t="shared" ref="Q74:S74" si="114">Q158+Q163+Q153+Q122+Q281</f>
        <v>3083442.4</v>
      </c>
      <c r="R74" s="99">
        <f t="shared" si="114"/>
        <v>3032463.5</v>
      </c>
      <c r="S74" s="99">
        <f t="shared" si="114"/>
        <v>3135631.3000000003</v>
      </c>
      <c r="T74" s="97"/>
    </row>
    <row r="75" spans="1:20">
      <c r="A75" s="54"/>
      <c r="B75" s="59"/>
      <c r="C75" s="50"/>
      <c r="D75" s="51"/>
      <c r="E75" s="51"/>
      <c r="F75" s="51"/>
      <c r="G75" s="51"/>
      <c r="H75" s="51"/>
      <c r="I75" s="51"/>
      <c r="J75" s="51"/>
      <c r="K75" s="51"/>
      <c r="L75" s="34" t="s">
        <v>25</v>
      </c>
      <c r="M75" s="34" t="s">
        <v>25</v>
      </c>
      <c r="N75" s="99">
        <f>N164+N103</f>
        <v>0</v>
      </c>
      <c r="O75" s="99">
        <f t="shared" ref="O75:P75" si="115">O164+O103</f>
        <v>0</v>
      </c>
      <c r="P75" s="99">
        <f t="shared" si="115"/>
        <v>16312.6</v>
      </c>
      <c r="Q75" s="99">
        <f t="shared" ref="Q75:S75" si="116">Q164</f>
        <v>0</v>
      </c>
      <c r="R75" s="99">
        <f t="shared" si="116"/>
        <v>0</v>
      </c>
      <c r="S75" s="99">
        <f t="shared" si="116"/>
        <v>0</v>
      </c>
      <c r="T75" s="97"/>
    </row>
    <row r="76" spans="1:20">
      <c r="A76" s="54"/>
      <c r="B76" s="59"/>
      <c r="C76" s="50"/>
      <c r="D76" s="51"/>
      <c r="E76" s="51"/>
      <c r="F76" s="51"/>
      <c r="G76" s="51"/>
      <c r="H76" s="51"/>
      <c r="I76" s="51"/>
      <c r="J76" s="51"/>
      <c r="K76" s="51"/>
      <c r="L76" s="34" t="s">
        <v>26</v>
      </c>
      <c r="M76" s="34" t="s">
        <v>22</v>
      </c>
      <c r="N76" s="99">
        <f t="shared" ref="N76" si="117">N123</f>
        <v>0</v>
      </c>
      <c r="O76" s="99">
        <f t="shared" ref="O76:S76" si="118">O123</f>
        <v>0</v>
      </c>
      <c r="P76" s="99">
        <f t="shared" si="118"/>
        <v>0</v>
      </c>
      <c r="Q76" s="99">
        <f t="shared" si="118"/>
        <v>0</v>
      </c>
      <c r="R76" s="99">
        <f t="shared" si="118"/>
        <v>0</v>
      </c>
      <c r="S76" s="99">
        <f t="shared" si="118"/>
        <v>0</v>
      </c>
      <c r="T76" s="97"/>
    </row>
    <row r="77" spans="1:20">
      <c r="A77" s="54"/>
      <c r="B77" s="59"/>
      <c r="C77" s="50"/>
      <c r="D77" s="51"/>
      <c r="E77" s="51"/>
      <c r="F77" s="51"/>
      <c r="G77" s="51"/>
      <c r="H77" s="51"/>
      <c r="I77" s="51"/>
      <c r="J77" s="51"/>
      <c r="K77" s="51"/>
      <c r="L77" s="34" t="s">
        <v>26</v>
      </c>
      <c r="M77" s="34" t="s">
        <v>23</v>
      </c>
      <c r="N77" s="99">
        <f t="shared" ref="N77" si="119">N135</f>
        <v>7575.4</v>
      </c>
      <c r="O77" s="99">
        <f t="shared" ref="O77:S77" si="120">O135</f>
        <v>2790.4</v>
      </c>
      <c r="P77" s="99">
        <f t="shared" si="120"/>
        <v>8990</v>
      </c>
      <c r="Q77" s="99">
        <f t="shared" si="120"/>
        <v>67550.899999999994</v>
      </c>
      <c r="R77" s="99">
        <f t="shared" si="120"/>
        <v>38888.199999999997</v>
      </c>
      <c r="S77" s="99">
        <f t="shared" si="120"/>
        <v>39030.699999999997</v>
      </c>
      <c r="T77" s="97"/>
    </row>
    <row r="78" spans="1:20">
      <c r="A78" s="54"/>
      <c r="B78" s="59"/>
      <c r="C78" s="50"/>
      <c r="D78" s="51"/>
      <c r="E78" s="51"/>
      <c r="F78" s="51"/>
      <c r="G78" s="51"/>
      <c r="H78" s="51"/>
      <c r="I78" s="51"/>
      <c r="J78" s="51"/>
      <c r="K78" s="51"/>
      <c r="L78" s="34" t="s">
        <v>26</v>
      </c>
      <c r="M78" s="34" t="s">
        <v>25</v>
      </c>
      <c r="N78" s="99">
        <f t="shared" ref="N78" si="121">N125+N160+N136</f>
        <v>0</v>
      </c>
      <c r="O78" s="99">
        <f t="shared" ref="O78:S78" si="122">O125+O160+O136</f>
        <v>0</v>
      </c>
      <c r="P78" s="99">
        <f t="shared" si="122"/>
        <v>7466.5</v>
      </c>
      <c r="Q78" s="99">
        <f t="shared" si="122"/>
        <v>4855.6000000000004</v>
      </c>
      <c r="R78" s="99">
        <f t="shared" si="122"/>
        <v>0</v>
      </c>
      <c r="S78" s="99">
        <f t="shared" si="122"/>
        <v>0</v>
      </c>
      <c r="T78" s="97"/>
    </row>
    <row r="79" spans="1:20">
      <c r="A79" s="54"/>
      <c r="B79" s="59"/>
      <c r="C79" s="50"/>
      <c r="D79" s="51"/>
      <c r="E79" s="51"/>
      <c r="F79" s="51"/>
      <c r="G79" s="51"/>
      <c r="H79" s="51"/>
      <c r="I79" s="51"/>
      <c r="J79" s="51"/>
      <c r="K79" s="51"/>
      <c r="L79" s="34" t="s">
        <v>27</v>
      </c>
      <c r="M79" s="34" t="s">
        <v>21</v>
      </c>
      <c r="N79" s="99">
        <f>N138</f>
        <v>111363.6</v>
      </c>
      <c r="O79" s="99">
        <f t="shared" ref="O79:O81" si="123">O138</f>
        <v>111363.6</v>
      </c>
      <c r="P79" s="99">
        <f>P138</f>
        <v>18222.599999999999</v>
      </c>
      <c r="Q79" s="99">
        <f t="shared" ref="Q79:Q81" si="124">Q138</f>
        <v>142000</v>
      </c>
      <c r="R79" s="99">
        <f t="shared" ref="R79:R81" si="125">R138</f>
        <v>279325.5</v>
      </c>
      <c r="S79" s="99">
        <f t="shared" ref="S79:S81" si="126">S138</f>
        <v>0</v>
      </c>
      <c r="T79" s="97"/>
    </row>
    <row r="80" spans="1:20">
      <c r="A80" s="54"/>
      <c r="B80" s="59"/>
      <c r="C80" s="50"/>
      <c r="D80" s="51"/>
      <c r="E80" s="51"/>
      <c r="F80" s="51"/>
      <c r="G80" s="51"/>
      <c r="H80" s="51"/>
      <c r="I80" s="51"/>
      <c r="J80" s="51"/>
      <c r="K80" s="51"/>
      <c r="L80" s="34" t="s">
        <v>27</v>
      </c>
      <c r="M80" s="34" t="s">
        <v>22</v>
      </c>
      <c r="N80" s="99">
        <f t="shared" ref="N80" si="127">N126+N139</f>
        <v>835354.3</v>
      </c>
      <c r="O80" s="99">
        <f t="shared" ref="O80:S80" si="128">O126+O139</f>
        <v>712362.6</v>
      </c>
      <c r="P80" s="99">
        <f t="shared" si="128"/>
        <v>2230227</v>
      </c>
      <c r="Q80" s="99">
        <f t="shared" si="128"/>
        <v>607534.6</v>
      </c>
      <c r="R80" s="99">
        <f t="shared" si="128"/>
        <v>113635.5</v>
      </c>
      <c r="S80" s="99">
        <f t="shared" si="128"/>
        <v>0</v>
      </c>
      <c r="T80" s="97"/>
    </row>
    <row r="81" spans="1:20">
      <c r="A81" s="54"/>
      <c r="B81" s="59"/>
      <c r="C81" s="50"/>
      <c r="D81" s="51"/>
      <c r="E81" s="51"/>
      <c r="F81" s="51"/>
      <c r="G81" s="51"/>
      <c r="H81" s="51"/>
      <c r="I81" s="51"/>
      <c r="J81" s="51"/>
      <c r="K81" s="51"/>
      <c r="L81" s="34" t="s">
        <v>27</v>
      </c>
      <c r="M81" s="34" t="s">
        <v>23</v>
      </c>
      <c r="N81" s="99">
        <f>N140</f>
        <v>0</v>
      </c>
      <c r="O81" s="99">
        <f t="shared" si="123"/>
        <v>0</v>
      </c>
      <c r="P81" s="99">
        <f>P140</f>
        <v>0</v>
      </c>
      <c r="Q81" s="99">
        <f t="shared" si="124"/>
        <v>0</v>
      </c>
      <c r="R81" s="99">
        <f t="shared" si="125"/>
        <v>0</v>
      </c>
      <c r="S81" s="99">
        <f t="shared" si="126"/>
        <v>0</v>
      </c>
      <c r="T81" s="97"/>
    </row>
    <row r="82" spans="1:20">
      <c r="A82" s="54"/>
      <c r="B82" s="59"/>
      <c r="C82" s="50"/>
      <c r="D82" s="51"/>
      <c r="E82" s="51"/>
      <c r="F82" s="51"/>
      <c r="G82" s="51"/>
      <c r="H82" s="51"/>
      <c r="I82" s="51"/>
      <c r="J82" s="51"/>
      <c r="K82" s="51"/>
      <c r="L82" s="34" t="s">
        <v>27</v>
      </c>
      <c r="M82" s="34" t="s">
        <v>27</v>
      </c>
      <c r="N82" s="99">
        <f t="shared" ref="N82" si="129">N141+N184+N190</f>
        <v>0</v>
      </c>
      <c r="O82" s="99">
        <f t="shared" ref="O82:S82" si="130">O141+O184+O190</f>
        <v>0</v>
      </c>
      <c r="P82" s="99">
        <f t="shared" si="130"/>
        <v>0</v>
      </c>
      <c r="Q82" s="99">
        <f t="shared" si="130"/>
        <v>0</v>
      </c>
      <c r="R82" s="99">
        <f t="shared" si="130"/>
        <v>0</v>
      </c>
      <c r="S82" s="99">
        <f t="shared" si="130"/>
        <v>0</v>
      </c>
      <c r="T82" s="97"/>
    </row>
    <row r="83" spans="1:20">
      <c r="A83" s="54"/>
      <c r="B83" s="59"/>
      <c r="C83" s="50"/>
      <c r="D83" s="51"/>
      <c r="E83" s="51"/>
      <c r="F83" s="51"/>
      <c r="G83" s="51"/>
      <c r="H83" s="51"/>
      <c r="I83" s="51"/>
      <c r="J83" s="51"/>
      <c r="K83" s="51"/>
      <c r="L83" s="34" t="s">
        <v>27</v>
      </c>
      <c r="M83" s="34" t="s">
        <v>30</v>
      </c>
      <c r="N83" s="99">
        <f t="shared" ref="N83" si="131">N111+N142+N191</f>
        <v>0</v>
      </c>
      <c r="O83" s="99">
        <f t="shared" ref="O83:S83" si="132">O111+O142+O191</f>
        <v>0</v>
      </c>
      <c r="P83" s="99">
        <f t="shared" si="132"/>
        <v>0</v>
      </c>
      <c r="Q83" s="99">
        <f t="shared" si="132"/>
        <v>0</v>
      </c>
      <c r="R83" s="99">
        <f t="shared" si="132"/>
        <v>0</v>
      </c>
      <c r="S83" s="99">
        <f t="shared" si="132"/>
        <v>0</v>
      </c>
      <c r="T83" s="97"/>
    </row>
    <row r="84" spans="1:20">
      <c r="A84" s="54"/>
      <c r="B84" s="59"/>
      <c r="C84" s="50"/>
      <c r="D84" s="51"/>
      <c r="E84" s="51"/>
      <c r="F84" s="51"/>
      <c r="G84" s="51"/>
      <c r="H84" s="51"/>
      <c r="I84" s="51"/>
      <c r="J84" s="51"/>
      <c r="K84" s="51"/>
      <c r="L84" s="34" t="s">
        <v>33</v>
      </c>
      <c r="M84" s="34" t="s">
        <v>21</v>
      </c>
      <c r="N84" s="99">
        <f t="shared" ref="N84" si="133">N128+N145+N146+N185+N192</f>
        <v>0</v>
      </c>
      <c r="O84" s="99">
        <f t="shared" ref="O84:S84" si="134">O128+O145+O146+O185+O192</f>
        <v>0</v>
      </c>
      <c r="P84" s="99">
        <f t="shared" si="134"/>
        <v>0</v>
      </c>
      <c r="Q84" s="99">
        <f t="shared" si="134"/>
        <v>0</v>
      </c>
      <c r="R84" s="99">
        <f t="shared" si="134"/>
        <v>0</v>
      </c>
      <c r="S84" s="99">
        <f t="shared" si="134"/>
        <v>0</v>
      </c>
      <c r="T84" s="97"/>
    </row>
    <row r="85" spans="1:20">
      <c r="A85" s="54"/>
      <c r="B85" s="59"/>
      <c r="C85" s="50"/>
      <c r="D85" s="51"/>
      <c r="E85" s="51"/>
      <c r="F85" s="51"/>
      <c r="G85" s="51"/>
      <c r="H85" s="51"/>
      <c r="I85" s="51"/>
      <c r="J85" s="51"/>
      <c r="K85" s="51"/>
      <c r="L85" s="34" t="s">
        <v>33</v>
      </c>
      <c r="M85" s="34" t="s">
        <v>24</v>
      </c>
      <c r="N85" s="99">
        <f t="shared" ref="N85" si="135">N186</f>
        <v>0</v>
      </c>
      <c r="O85" s="99">
        <f t="shared" ref="O85:S85" si="136">O186</f>
        <v>0</v>
      </c>
      <c r="P85" s="99">
        <f t="shared" si="136"/>
        <v>0</v>
      </c>
      <c r="Q85" s="99">
        <f t="shared" si="136"/>
        <v>0</v>
      </c>
      <c r="R85" s="99">
        <f t="shared" si="136"/>
        <v>0</v>
      </c>
      <c r="S85" s="99">
        <f t="shared" si="136"/>
        <v>0</v>
      </c>
      <c r="T85" s="97"/>
    </row>
    <row r="86" spans="1:20">
      <c r="A86" s="54"/>
      <c r="B86" s="59"/>
      <c r="C86" s="50"/>
      <c r="D86" s="51"/>
      <c r="E86" s="51"/>
      <c r="F86" s="51"/>
      <c r="G86" s="51"/>
      <c r="H86" s="51"/>
      <c r="I86" s="51"/>
      <c r="J86" s="51"/>
      <c r="K86" s="51"/>
      <c r="L86" s="34" t="s">
        <v>31</v>
      </c>
      <c r="M86" s="34" t="s">
        <v>23</v>
      </c>
      <c r="N86" s="99">
        <f t="shared" ref="N86" si="137">N159</f>
        <v>0</v>
      </c>
      <c r="O86" s="99">
        <f t="shared" ref="O86:S86" si="138">O159</f>
        <v>0</v>
      </c>
      <c r="P86" s="99">
        <f t="shared" si="138"/>
        <v>0</v>
      </c>
      <c r="Q86" s="99">
        <f t="shared" si="138"/>
        <v>0</v>
      </c>
      <c r="R86" s="99">
        <f t="shared" si="138"/>
        <v>0</v>
      </c>
      <c r="S86" s="99">
        <f t="shared" si="138"/>
        <v>0</v>
      </c>
      <c r="T86" s="97"/>
    </row>
    <row r="87" spans="1:20">
      <c r="A87" s="54"/>
      <c r="B87" s="59"/>
      <c r="C87" s="50"/>
      <c r="D87" s="51"/>
      <c r="E87" s="51"/>
      <c r="F87" s="51"/>
      <c r="G87" s="51"/>
      <c r="H87" s="51"/>
      <c r="I87" s="51"/>
      <c r="J87" s="51"/>
      <c r="K87" s="51"/>
      <c r="L87" s="34" t="s">
        <v>28</v>
      </c>
      <c r="M87" s="34" t="s">
        <v>21</v>
      </c>
      <c r="N87" s="99">
        <f t="shared" ref="N87" si="139">N150</f>
        <v>0</v>
      </c>
      <c r="O87" s="99">
        <f t="shared" ref="O87:S87" si="140">O150</f>
        <v>0</v>
      </c>
      <c r="P87" s="99">
        <f t="shared" si="140"/>
        <v>0</v>
      </c>
      <c r="Q87" s="99">
        <f t="shared" si="140"/>
        <v>0</v>
      </c>
      <c r="R87" s="99">
        <f t="shared" si="140"/>
        <v>0</v>
      </c>
      <c r="S87" s="99">
        <f t="shared" si="140"/>
        <v>0</v>
      </c>
      <c r="T87" s="97"/>
    </row>
    <row r="88" spans="1:20">
      <c r="A88" s="54"/>
      <c r="B88" s="59"/>
      <c r="C88" s="50"/>
      <c r="D88" s="51"/>
      <c r="E88" s="51"/>
      <c r="F88" s="51"/>
      <c r="G88" s="51"/>
      <c r="H88" s="51"/>
      <c r="I88" s="51"/>
      <c r="J88" s="51"/>
      <c r="K88" s="51"/>
      <c r="L88" s="34" t="s">
        <v>28</v>
      </c>
      <c r="M88" s="34" t="s">
        <v>22</v>
      </c>
      <c r="N88" s="99">
        <f t="shared" ref="N88" si="141">N151+N187</f>
        <v>14322.8</v>
      </c>
      <c r="O88" s="99">
        <f t="shared" ref="O88:S88" si="142">O151+O187</f>
        <v>14142.3</v>
      </c>
      <c r="P88" s="99">
        <f t="shared" si="142"/>
        <v>3949.3</v>
      </c>
      <c r="Q88" s="99">
        <f t="shared" si="142"/>
        <v>0</v>
      </c>
      <c r="R88" s="99">
        <f t="shared" si="142"/>
        <v>0</v>
      </c>
      <c r="S88" s="99">
        <f t="shared" si="142"/>
        <v>0</v>
      </c>
      <c r="T88" s="97"/>
    </row>
    <row r="89" spans="1:20">
      <c r="A89" s="54"/>
      <c r="B89" s="59"/>
      <c r="C89" s="50"/>
      <c r="D89" s="51"/>
      <c r="E89" s="51"/>
      <c r="F89" s="51"/>
      <c r="G89" s="51"/>
      <c r="H89" s="51"/>
      <c r="I89" s="51"/>
      <c r="J89" s="51"/>
      <c r="K89" s="51"/>
      <c r="L89" s="34" t="s">
        <v>28</v>
      </c>
      <c r="M89" s="34" t="s">
        <v>23</v>
      </c>
      <c r="N89" s="99">
        <f t="shared" ref="N89" si="143">N152</f>
        <v>0</v>
      </c>
      <c r="O89" s="99">
        <f t="shared" ref="O89:S89" si="144">O152</f>
        <v>0</v>
      </c>
      <c r="P89" s="99">
        <f t="shared" si="144"/>
        <v>0</v>
      </c>
      <c r="Q89" s="99">
        <f t="shared" si="144"/>
        <v>0</v>
      </c>
      <c r="R89" s="99">
        <f t="shared" si="144"/>
        <v>0</v>
      </c>
      <c r="S89" s="99">
        <f t="shared" si="144"/>
        <v>0</v>
      </c>
      <c r="T89" s="97"/>
    </row>
    <row r="90" spans="1:20">
      <c r="A90" s="54" t="s">
        <v>36</v>
      </c>
      <c r="B90" s="59"/>
      <c r="C90" s="50"/>
      <c r="D90" s="51"/>
      <c r="E90" s="51"/>
      <c r="F90" s="51"/>
      <c r="G90" s="51"/>
      <c r="H90" s="51"/>
      <c r="I90" s="51"/>
      <c r="J90" s="51"/>
      <c r="K90" s="51"/>
      <c r="L90" s="51"/>
      <c r="M90" s="51"/>
      <c r="N90" s="102"/>
      <c r="O90" s="102"/>
      <c r="P90" s="102"/>
      <c r="Q90" s="103"/>
      <c r="R90" s="103"/>
      <c r="S90" s="103"/>
      <c r="T90" s="97"/>
    </row>
    <row r="91" spans="1:20" ht="67.5">
      <c r="A91" s="54" t="s">
        <v>366</v>
      </c>
      <c r="B91" s="45">
        <v>2002</v>
      </c>
      <c r="C91" s="50"/>
      <c r="D91" s="51"/>
      <c r="E91" s="51"/>
      <c r="F91" s="51"/>
      <c r="G91" s="51"/>
      <c r="H91" s="51"/>
      <c r="I91" s="51"/>
      <c r="J91" s="51"/>
      <c r="K91" s="51"/>
      <c r="L91" s="51"/>
      <c r="M91" s="51"/>
      <c r="N91" s="104">
        <v>0</v>
      </c>
      <c r="O91" s="104">
        <v>0</v>
      </c>
      <c r="P91" s="104">
        <v>0</v>
      </c>
      <c r="Q91" s="104">
        <v>0</v>
      </c>
      <c r="R91" s="104">
        <v>0</v>
      </c>
      <c r="S91" s="104">
        <v>0</v>
      </c>
      <c r="T91" s="97"/>
    </row>
    <row r="92" spans="1:20" ht="22.5">
      <c r="A92" s="54" t="s">
        <v>367</v>
      </c>
      <c r="B92" s="45">
        <v>2003</v>
      </c>
      <c r="C92" s="50"/>
      <c r="D92" s="51"/>
      <c r="E92" s="51"/>
      <c r="F92" s="51"/>
      <c r="G92" s="51"/>
      <c r="H92" s="51"/>
      <c r="I92" s="51"/>
      <c r="J92" s="51"/>
      <c r="K92" s="51"/>
      <c r="L92" s="51"/>
      <c r="M92" s="51"/>
      <c r="N92" s="104">
        <v>0</v>
      </c>
      <c r="O92" s="104">
        <v>0</v>
      </c>
      <c r="P92" s="104">
        <v>0</v>
      </c>
      <c r="Q92" s="104">
        <v>0</v>
      </c>
      <c r="R92" s="104">
        <v>0</v>
      </c>
      <c r="S92" s="104">
        <v>0</v>
      </c>
      <c r="T92" s="97"/>
    </row>
    <row r="93" spans="1:20" ht="33.75">
      <c r="A93" s="54" t="s">
        <v>368</v>
      </c>
      <c r="B93" s="45">
        <v>2004</v>
      </c>
      <c r="C93" s="50"/>
      <c r="D93" s="51"/>
      <c r="E93" s="51"/>
      <c r="F93" s="51"/>
      <c r="G93" s="51"/>
      <c r="H93" s="51"/>
      <c r="I93" s="51"/>
      <c r="J93" s="51"/>
      <c r="K93" s="51"/>
      <c r="L93" s="218"/>
      <c r="M93" s="218"/>
      <c r="N93" s="105">
        <f t="shared" ref="N93:S93" si="145">N94+N95+N96</f>
        <v>147870.29999999999</v>
      </c>
      <c r="O93" s="105">
        <f t="shared" si="145"/>
        <v>122553.9</v>
      </c>
      <c r="P93" s="105">
        <f t="shared" si="145"/>
        <v>125872.6</v>
      </c>
      <c r="Q93" s="217">
        <f t="shared" si="145"/>
        <v>122100.4</v>
      </c>
      <c r="R93" s="217">
        <f t="shared" si="145"/>
        <v>119043.8</v>
      </c>
      <c r="S93" s="217">
        <f t="shared" si="145"/>
        <v>135525.5</v>
      </c>
      <c r="T93" s="97"/>
    </row>
    <row r="94" spans="1:20">
      <c r="A94" s="209"/>
      <c r="B94" s="204"/>
      <c r="C94" s="50"/>
      <c r="D94" s="51"/>
      <c r="E94" s="51"/>
      <c r="F94" s="51"/>
      <c r="G94" s="51"/>
      <c r="H94" s="51"/>
      <c r="I94" s="51"/>
      <c r="J94" s="51"/>
      <c r="K94" s="51"/>
      <c r="L94" s="218" t="s">
        <v>21</v>
      </c>
      <c r="M94" s="218" t="s">
        <v>29</v>
      </c>
      <c r="N94" s="105">
        <v>147870.29999999999</v>
      </c>
      <c r="O94" s="105">
        <v>122553.9</v>
      </c>
      <c r="P94" s="105">
        <v>124864.5</v>
      </c>
      <c r="Q94" s="140">
        <v>117988.9</v>
      </c>
      <c r="R94" s="140">
        <v>116596</v>
      </c>
      <c r="S94" s="140">
        <v>121169.9</v>
      </c>
      <c r="T94" s="97"/>
    </row>
    <row r="95" spans="1:20">
      <c r="A95" s="209"/>
      <c r="B95" s="204"/>
      <c r="C95" s="50"/>
      <c r="D95" s="51"/>
      <c r="E95" s="51"/>
      <c r="F95" s="51"/>
      <c r="G95" s="51"/>
      <c r="H95" s="51"/>
      <c r="I95" s="51"/>
      <c r="J95" s="51"/>
      <c r="K95" s="51"/>
      <c r="L95" s="218" t="s">
        <v>24</v>
      </c>
      <c r="M95" s="218" t="s">
        <v>25</v>
      </c>
      <c r="N95" s="105"/>
      <c r="O95" s="105"/>
      <c r="P95" s="105">
        <v>1008.1</v>
      </c>
      <c r="Q95" s="140">
        <v>2530.3000000000002</v>
      </c>
      <c r="R95" s="140">
        <v>2447.8000000000002</v>
      </c>
      <c r="S95" s="140">
        <v>2447.8000000000002</v>
      </c>
      <c r="T95" s="97"/>
    </row>
    <row r="96" spans="1:20">
      <c r="A96" s="209"/>
      <c r="B96" s="204"/>
      <c r="C96" s="50"/>
      <c r="D96" s="51"/>
      <c r="E96" s="51"/>
      <c r="F96" s="51"/>
      <c r="G96" s="51"/>
      <c r="H96" s="51"/>
      <c r="I96" s="51"/>
      <c r="J96" s="51"/>
      <c r="K96" s="51"/>
      <c r="L96" s="218" t="s">
        <v>24</v>
      </c>
      <c r="M96" s="218" t="s">
        <v>34</v>
      </c>
      <c r="N96" s="105"/>
      <c r="O96" s="105"/>
      <c r="P96" s="105"/>
      <c r="Q96" s="140">
        <v>1581.2</v>
      </c>
      <c r="R96" s="140">
        <v>0</v>
      </c>
      <c r="S96" s="140">
        <v>11907.8</v>
      </c>
      <c r="T96" s="97"/>
    </row>
    <row r="97" spans="1:21" ht="24" customHeight="1">
      <c r="A97" s="276" t="s">
        <v>369</v>
      </c>
      <c r="B97" s="337">
        <v>2005</v>
      </c>
      <c r="C97" s="50"/>
      <c r="D97" s="51"/>
      <c r="E97" s="51"/>
      <c r="F97" s="51"/>
      <c r="G97" s="51"/>
      <c r="H97" s="51"/>
      <c r="I97" s="51"/>
      <c r="J97" s="51"/>
      <c r="K97" s="51"/>
      <c r="L97" s="312" t="s">
        <v>25</v>
      </c>
      <c r="M97" s="312" t="s">
        <v>22</v>
      </c>
      <c r="N97" s="343">
        <f>1008703.4+0.1</f>
        <v>1008703.5</v>
      </c>
      <c r="O97" s="343">
        <v>965684.6</v>
      </c>
      <c r="P97" s="343">
        <v>810923.1</v>
      </c>
      <c r="Q97" s="344">
        <v>2200709.4</v>
      </c>
      <c r="R97" s="344">
        <v>1330329.7</v>
      </c>
      <c r="S97" s="344">
        <v>1080676.7</v>
      </c>
      <c r="T97" s="97"/>
    </row>
    <row r="98" spans="1:21" ht="24" customHeight="1">
      <c r="A98" s="276"/>
      <c r="B98" s="337"/>
      <c r="C98" s="50"/>
      <c r="D98" s="51"/>
      <c r="E98" s="51"/>
      <c r="F98" s="51"/>
      <c r="G98" s="51"/>
      <c r="H98" s="51"/>
      <c r="I98" s="51"/>
      <c r="J98" s="51"/>
      <c r="K98" s="51"/>
      <c r="L98" s="312"/>
      <c r="M98" s="312"/>
      <c r="N98" s="343"/>
      <c r="O98" s="343"/>
      <c r="P98" s="343"/>
      <c r="Q98" s="344"/>
      <c r="R98" s="344"/>
      <c r="S98" s="344"/>
      <c r="T98" s="97"/>
    </row>
    <row r="99" spans="1:21" ht="62.25" customHeight="1">
      <c r="A99" s="49" t="s">
        <v>43</v>
      </c>
      <c r="B99" s="45">
        <v>2006</v>
      </c>
      <c r="C99" s="50"/>
      <c r="D99" s="51"/>
      <c r="E99" s="51"/>
      <c r="F99" s="51"/>
      <c r="G99" s="51"/>
      <c r="H99" s="51"/>
      <c r="I99" s="51"/>
      <c r="J99" s="51"/>
      <c r="K99" s="51"/>
      <c r="L99" s="34"/>
      <c r="M99" s="34"/>
      <c r="N99" s="102"/>
      <c r="O99" s="102"/>
      <c r="P99" s="102"/>
      <c r="Q99" s="103"/>
      <c r="R99" s="103"/>
      <c r="S99" s="103"/>
      <c r="T99" s="97"/>
    </row>
    <row r="100" spans="1:21" ht="175.5" customHeight="1">
      <c r="A100" s="54" t="s">
        <v>457</v>
      </c>
      <c r="B100" s="45">
        <v>2007</v>
      </c>
      <c r="C100" s="50"/>
      <c r="D100" s="51"/>
      <c r="E100" s="51"/>
      <c r="F100" s="51"/>
      <c r="G100" s="51"/>
      <c r="H100" s="51"/>
      <c r="I100" s="51"/>
      <c r="J100" s="51"/>
      <c r="K100" s="51"/>
      <c r="L100" s="34" t="s">
        <v>24</v>
      </c>
      <c r="M100" s="34" t="s">
        <v>30</v>
      </c>
      <c r="N100" s="105">
        <v>3967922.9</v>
      </c>
      <c r="O100" s="105">
        <v>3795568.3</v>
      </c>
      <c r="P100" s="105">
        <v>4694727.3</v>
      </c>
      <c r="Q100" s="140">
        <v>1891473.5</v>
      </c>
      <c r="R100" s="140">
        <v>1567733.4</v>
      </c>
      <c r="S100" s="140">
        <v>1405252.2</v>
      </c>
      <c r="T100" s="97"/>
    </row>
    <row r="101" spans="1:21" ht="135" customHeight="1">
      <c r="A101" s="276" t="s">
        <v>458</v>
      </c>
      <c r="B101" s="311">
        <v>2008</v>
      </c>
      <c r="C101" s="317"/>
      <c r="D101" s="315"/>
      <c r="E101" s="315"/>
      <c r="F101" s="315"/>
      <c r="G101" s="315"/>
      <c r="H101" s="315"/>
      <c r="I101" s="315"/>
      <c r="J101" s="315"/>
      <c r="K101" s="315"/>
      <c r="L101" s="51"/>
      <c r="M101" s="51"/>
      <c r="N101" s="106">
        <f t="shared" ref="N101" si="146">N102+N103</f>
        <v>489000</v>
      </c>
      <c r="O101" s="106">
        <f t="shared" ref="O101:S101" si="147">O102+O103</f>
        <v>465382</v>
      </c>
      <c r="P101" s="106">
        <f t="shared" si="147"/>
        <v>686626.5</v>
      </c>
      <c r="Q101" s="106">
        <f t="shared" si="147"/>
        <v>731353.9</v>
      </c>
      <c r="R101" s="106">
        <f t="shared" si="147"/>
        <v>462870.3</v>
      </c>
      <c r="S101" s="106">
        <f t="shared" si="147"/>
        <v>477870.3</v>
      </c>
      <c r="T101" s="97"/>
    </row>
    <row r="102" spans="1:21">
      <c r="A102" s="276"/>
      <c r="B102" s="311"/>
      <c r="C102" s="317"/>
      <c r="D102" s="315"/>
      <c r="E102" s="315"/>
      <c r="F102" s="315"/>
      <c r="G102" s="315"/>
      <c r="H102" s="315"/>
      <c r="I102" s="315"/>
      <c r="J102" s="315"/>
      <c r="K102" s="315"/>
      <c r="L102" s="34" t="s">
        <v>25</v>
      </c>
      <c r="M102" s="34" t="s">
        <v>21</v>
      </c>
      <c r="N102" s="105">
        <v>489000</v>
      </c>
      <c r="O102" s="105">
        <v>465382</v>
      </c>
      <c r="P102" s="105">
        <v>670313.9</v>
      </c>
      <c r="Q102" s="140">
        <v>731353.9</v>
      </c>
      <c r="R102" s="140">
        <v>462870.3</v>
      </c>
      <c r="S102" s="140">
        <v>477870.3</v>
      </c>
      <c r="T102" s="97"/>
    </row>
    <row r="103" spans="1:21">
      <c r="A103" s="276"/>
      <c r="B103" s="311"/>
      <c r="C103" s="317"/>
      <c r="D103" s="315"/>
      <c r="E103" s="315"/>
      <c r="F103" s="315"/>
      <c r="G103" s="315"/>
      <c r="H103" s="315"/>
      <c r="I103" s="315"/>
      <c r="J103" s="315"/>
      <c r="K103" s="315"/>
      <c r="L103" s="34" t="s">
        <v>25</v>
      </c>
      <c r="M103" s="34" t="s">
        <v>25</v>
      </c>
      <c r="N103" s="102">
        <v>0</v>
      </c>
      <c r="O103" s="102">
        <v>0</v>
      </c>
      <c r="P103" s="102">
        <v>16312.6</v>
      </c>
      <c r="Q103" s="103"/>
      <c r="R103" s="103"/>
      <c r="S103" s="103"/>
      <c r="T103" s="97"/>
    </row>
    <row r="104" spans="1:21" ht="68.25" customHeight="1">
      <c r="A104" s="276" t="s">
        <v>373</v>
      </c>
      <c r="B104" s="311">
        <v>2009</v>
      </c>
      <c r="C104" s="50"/>
      <c r="D104" s="51"/>
      <c r="E104" s="315"/>
      <c r="F104" s="315"/>
      <c r="G104" s="315"/>
      <c r="H104" s="315"/>
      <c r="I104" s="315"/>
      <c r="J104" s="315"/>
      <c r="K104" s="315"/>
      <c r="L104" s="34"/>
      <c r="M104" s="34"/>
      <c r="N104" s="102">
        <f t="shared" ref="N104" si="148">N105+N106</f>
        <v>1508655.1</v>
      </c>
      <c r="O104" s="102">
        <f t="shared" ref="O104:S104" si="149">O105+O106</f>
        <v>1485881.3</v>
      </c>
      <c r="P104" s="102">
        <f t="shared" si="149"/>
        <v>3006589.8</v>
      </c>
      <c r="Q104" s="103">
        <f t="shared" si="149"/>
        <v>2035869.4</v>
      </c>
      <c r="R104" s="103">
        <f t="shared" si="149"/>
        <v>1948072.2</v>
      </c>
      <c r="S104" s="103">
        <f t="shared" si="149"/>
        <v>1948072.2</v>
      </c>
      <c r="T104" s="97"/>
      <c r="U104" s="107"/>
    </row>
    <row r="105" spans="1:21" ht="24" customHeight="1">
      <c r="A105" s="276"/>
      <c r="B105" s="311"/>
      <c r="C105" s="50"/>
      <c r="D105" s="51"/>
      <c r="E105" s="315"/>
      <c r="F105" s="315"/>
      <c r="G105" s="315"/>
      <c r="H105" s="315"/>
      <c r="I105" s="315"/>
      <c r="J105" s="315"/>
      <c r="K105" s="315"/>
      <c r="L105" s="34" t="s">
        <v>21</v>
      </c>
      <c r="M105" s="34" t="s">
        <v>29</v>
      </c>
      <c r="N105" s="102"/>
      <c r="O105" s="102"/>
      <c r="P105" s="102"/>
      <c r="Q105" s="103"/>
      <c r="R105" s="103"/>
      <c r="S105" s="103"/>
      <c r="T105" s="97"/>
      <c r="U105" s="108"/>
    </row>
    <row r="106" spans="1:21" ht="30" customHeight="1">
      <c r="A106" s="276"/>
      <c r="B106" s="311"/>
      <c r="C106" s="50"/>
      <c r="D106" s="51"/>
      <c r="E106" s="315"/>
      <c r="F106" s="315"/>
      <c r="G106" s="315"/>
      <c r="H106" s="315"/>
      <c r="I106" s="315"/>
      <c r="J106" s="315"/>
      <c r="K106" s="315"/>
      <c r="L106" s="34" t="s">
        <v>24</v>
      </c>
      <c r="M106" s="34" t="s">
        <v>33</v>
      </c>
      <c r="N106" s="105">
        <v>1508655.1</v>
      </c>
      <c r="O106" s="105">
        <v>1485881.3</v>
      </c>
      <c r="P106" s="105">
        <v>3006589.8</v>
      </c>
      <c r="Q106" s="140">
        <v>2035869.4</v>
      </c>
      <c r="R106" s="140">
        <v>1948072.2</v>
      </c>
      <c r="S106" s="140">
        <v>1948072.2</v>
      </c>
      <c r="T106" s="97"/>
      <c r="U106" s="108"/>
    </row>
    <row r="107" spans="1:21" ht="174.75" customHeight="1">
      <c r="A107" s="318" t="s">
        <v>374</v>
      </c>
      <c r="B107" s="311">
        <v>2010</v>
      </c>
      <c r="C107" s="50"/>
      <c r="D107" s="51"/>
      <c r="E107" s="51"/>
      <c r="F107" s="51"/>
      <c r="G107" s="51"/>
      <c r="H107" s="51"/>
      <c r="I107" s="51"/>
      <c r="J107" s="51"/>
      <c r="K107" s="51"/>
      <c r="L107" s="51"/>
      <c r="M107" s="51"/>
      <c r="N107" s="106">
        <f t="shared" ref="N107" si="150">N108+N109+N110+N111</f>
        <v>36136.400000000001</v>
      </c>
      <c r="O107" s="106">
        <f t="shared" ref="O107:S107" si="151">O108+O109+O110+O111</f>
        <v>35763.599999999999</v>
      </c>
      <c r="P107" s="106">
        <f t="shared" si="151"/>
        <v>37992.199999999997</v>
      </c>
      <c r="Q107" s="106">
        <f t="shared" si="151"/>
        <v>73955.899999999994</v>
      </c>
      <c r="R107" s="106">
        <f t="shared" si="151"/>
        <v>56779.199999999997</v>
      </c>
      <c r="S107" s="106">
        <f t="shared" si="151"/>
        <v>56779.3</v>
      </c>
      <c r="T107" s="97"/>
    </row>
    <row r="108" spans="1:21">
      <c r="A108" s="318"/>
      <c r="B108" s="311"/>
      <c r="C108" s="50"/>
      <c r="D108" s="51"/>
      <c r="E108" s="51"/>
      <c r="F108" s="51"/>
      <c r="G108" s="51"/>
      <c r="H108" s="51"/>
      <c r="I108" s="51"/>
      <c r="J108" s="51"/>
      <c r="K108" s="51"/>
      <c r="L108" s="34" t="s">
        <v>21</v>
      </c>
      <c r="M108" s="34" t="s">
        <v>29</v>
      </c>
      <c r="N108" s="102"/>
      <c r="O108" s="102"/>
      <c r="P108" s="102"/>
      <c r="Q108" s="103"/>
      <c r="R108" s="103"/>
      <c r="S108" s="103"/>
      <c r="T108" s="97"/>
    </row>
    <row r="109" spans="1:21">
      <c r="A109" s="318"/>
      <c r="B109" s="311"/>
      <c r="C109" s="50"/>
      <c r="D109" s="51"/>
      <c r="E109" s="51"/>
      <c r="F109" s="51"/>
      <c r="G109" s="51"/>
      <c r="H109" s="51"/>
      <c r="I109" s="51"/>
      <c r="J109" s="51"/>
      <c r="K109" s="51"/>
      <c r="L109" s="34" t="s">
        <v>23</v>
      </c>
      <c r="M109" s="34" t="s">
        <v>32</v>
      </c>
      <c r="N109" s="102"/>
      <c r="O109" s="102"/>
      <c r="P109" s="158">
        <v>37992.199999999997</v>
      </c>
      <c r="Q109" s="140">
        <v>73955.899999999994</v>
      </c>
      <c r="R109" s="140">
        <v>56779.199999999997</v>
      </c>
      <c r="S109" s="140">
        <v>56779.3</v>
      </c>
      <c r="T109" s="97"/>
    </row>
    <row r="110" spans="1:21">
      <c r="A110" s="318"/>
      <c r="B110" s="311"/>
      <c r="C110" s="50"/>
      <c r="D110" s="51"/>
      <c r="E110" s="51"/>
      <c r="F110" s="51"/>
      <c r="G110" s="51"/>
      <c r="H110" s="51"/>
      <c r="I110" s="51"/>
      <c r="J110" s="51"/>
      <c r="K110" s="51"/>
      <c r="L110" s="34" t="s">
        <v>24</v>
      </c>
      <c r="M110" s="34" t="s">
        <v>34</v>
      </c>
      <c r="N110" s="105">
        <v>36136.400000000001</v>
      </c>
      <c r="O110" s="105">
        <v>35763.599999999999</v>
      </c>
      <c r="P110" s="105"/>
      <c r="Q110" s="103"/>
      <c r="R110" s="103"/>
      <c r="S110" s="103"/>
      <c r="T110" s="97"/>
    </row>
    <row r="111" spans="1:21">
      <c r="A111" s="318"/>
      <c r="B111" s="311"/>
      <c r="C111" s="50"/>
      <c r="D111" s="51"/>
      <c r="E111" s="51"/>
      <c r="F111" s="51"/>
      <c r="G111" s="51"/>
      <c r="H111" s="51"/>
      <c r="I111" s="51"/>
      <c r="J111" s="51"/>
      <c r="K111" s="51"/>
      <c r="L111" s="34" t="s">
        <v>27</v>
      </c>
      <c r="M111" s="34" t="s">
        <v>30</v>
      </c>
      <c r="N111" s="102"/>
      <c r="O111" s="102"/>
      <c r="P111" s="102"/>
      <c r="Q111" s="103"/>
      <c r="R111" s="103"/>
      <c r="S111" s="103"/>
      <c r="T111" s="97"/>
    </row>
    <row r="112" spans="1:21" ht="145.5" customHeight="1">
      <c r="A112" s="54" t="s">
        <v>375</v>
      </c>
      <c r="B112" s="45">
        <v>2011</v>
      </c>
      <c r="C112" s="50"/>
      <c r="D112" s="51"/>
      <c r="E112" s="51"/>
      <c r="F112" s="51"/>
      <c r="G112" s="51"/>
      <c r="H112" s="51"/>
      <c r="I112" s="51"/>
      <c r="J112" s="51"/>
      <c r="K112" s="51"/>
      <c r="L112" s="51"/>
      <c r="M112" s="51"/>
      <c r="N112" s="104">
        <v>0</v>
      </c>
      <c r="O112" s="104">
        <v>0</v>
      </c>
      <c r="P112" s="104">
        <v>0</v>
      </c>
      <c r="Q112" s="104">
        <v>0</v>
      </c>
      <c r="R112" s="104">
        <v>0</v>
      </c>
      <c r="S112" s="104">
        <v>0</v>
      </c>
      <c r="T112" s="97"/>
    </row>
    <row r="113" spans="1:20" ht="36.75" customHeight="1">
      <c r="A113" s="318" t="s">
        <v>376</v>
      </c>
      <c r="B113" s="319">
        <v>2012</v>
      </c>
      <c r="C113" s="317"/>
      <c r="D113" s="315"/>
      <c r="E113" s="315"/>
      <c r="F113" s="315"/>
      <c r="G113" s="315"/>
      <c r="H113" s="315"/>
      <c r="I113" s="315"/>
      <c r="J113" s="315"/>
      <c r="K113" s="315"/>
      <c r="L113" s="51"/>
      <c r="M113" s="51"/>
      <c r="N113" s="199">
        <f t="shared" ref="N113" si="152">SUM(N114:N128)</f>
        <v>14756.900000000001</v>
      </c>
      <c r="O113" s="109">
        <f t="shared" ref="O113:S113" si="153">SUM(O114:O128)</f>
        <v>13491.400000000001</v>
      </c>
      <c r="P113" s="109">
        <f t="shared" si="153"/>
        <v>51516.3</v>
      </c>
      <c r="Q113" s="109">
        <f t="shared" si="153"/>
        <v>0</v>
      </c>
      <c r="R113" s="109">
        <f t="shared" si="153"/>
        <v>0</v>
      </c>
      <c r="S113" s="109">
        <f t="shared" si="153"/>
        <v>0</v>
      </c>
      <c r="T113" s="97"/>
    </row>
    <row r="114" spans="1:20">
      <c r="A114" s="318"/>
      <c r="B114" s="319"/>
      <c r="C114" s="317"/>
      <c r="D114" s="315"/>
      <c r="E114" s="315"/>
      <c r="F114" s="315"/>
      <c r="G114" s="315"/>
      <c r="H114" s="315"/>
      <c r="I114" s="315"/>
      <c r="J114" s="315"/>
      <c r="K114" s="315"/>
      <c r="L114" s="34" t="s">
        <v>21</v>
      </c>
      <c r="M114" s="34" t="s">
        <v>28</v>
      </c>
      <c r="N114" s="102"/>
      <c r="O114" s="102"/>
      <c r="P114" s="102"/>
      <c r="Q114" s="103"/>
      <c r="R114" s="103"/>
      <c r="S114" s="103"/>
      <c r="T114" s="97"/>
    </row>
    <row r="115" spans="1:20">
      <c r="A115" s="318"/>
      <c r="B115" s="319"/>
      <c r="C115" s="317"/>
      <c r="D115" s="315"/>
      <c r="E115" s="315"/>
      <c r="F115" s="315"/>
      <c r="G115" s="315"/>
      <c r="H115" s="315"/>
      <c r="I115" s="315"/>
      <c r="J115" s="315"/>
      <c r="K115" s="315"/>
      <c r="L115" s="34" t="s">
        <v>21</v>
      </c>
      <c r="M115" s="34" t="s">
        <v>29</v>
      </c>
      <c r="N115" s="105">
        <v>3059.5</v>
      </c>
      <c r="O115" s="105">
        <v>3059.5</v>
      </c>
      <c r="P115" s="105">
        <v>673.5</v>
      </c>
      <c r="Q115" s="103"/>
      <c r="R115" s="103"/>
      <c r="S115" s="103"/>
      <c r="T115" s="97"/>
    </row>
    <row r="116" spans="1:20">
      <c r="A116" s="318"/>
      <c r="B116" s="319"/>
      <c r="C116" s="317"/>
      <c r="D116" s="315"/>
      <c r="E116" s="315"/>
      <c r="F116" s="315"/>
      <c r="G116" s="315"/>
      <c r="H116" s="315"/>
      <c r="I116" s="315"/>
      <c r="J116" s="315"/>
      <c r="K116" s="315"/>
      <c r="L116" s="34" t="s">
        <v>23</v>
      </c>
      <c r="M116" s="34" t="s">
        <v>30</v>
      </c>
      <c r="N116" s="102">
        <v>0</v>
      </c>
      <c r="O116" s="102"/>
      <c r="P116" s="102"/>
      <c r="Q116" s="103"/>
      <c r="R116" s="103"/>
      <c r="S116" s="103"/>
      <c r="T116" s="97"/>
    </row>
    <row r="117" spans="1:20">
      <c r="A117" s="318"/>
      <c r="B117" s="319"/>
      <c r="C117" s="317"/>
      <c r="D117" s="315"/>
      <c r="E117" s="315"/>
      <c r="F117" s="315"/>
      <c r="G117" s="315"/>
      <c r="H117" s="315"/>
      <c r="I117" s="315"/>
      <c r="J117" s="315"/>
      <c r="K117" s="315"/>
      <c r="L117" s="34" t="s">
        <v>23</v>
      </c>
      <c r="M117" s="34" t="s">
        <v>31</v>
      </c>
      <c r="N117" s="102">
        <v>0</v>
      </c>
      <c r="O117" s="105"/>
      <c r="P117" s="102"/>
      <c r="Q117" s="103"/>
      <c r="R117" s="103"/>
      <c r="S117" s="103"/>
      <c r="T117" s="97"/>
    </row>
    <row r="118" spans="1:20">
      <c r="A118" s="318"/>
      <c r="B118" s="319"/>
      <c r="C118" s="317"/>
      <c r="D118" s="315"/>
      <c r="E118" s="315"/>
      <c r="F118" s="315"/>
      <c r="G118" s="315"/>
      <c r="H118" s="315"/>
      <c r="I118" s="315"/>
      <c r="J118" s="315"/>
      <c r="K118" s="315"/>
      <c r="L118" s="34" t="s">
        <v>24</v>
      </c>
      <c r="M118" s="34" t="s">
        <v>33</v>
      </c>
      <c r="N118" s="102"/>
      <c r="O118" s="102"/>
      <c r="P118" s="102"/>
      <c r="Q118" s="103"/>
      <c r="R118" s="103"/>
      <c r="S118" s="103"/>
      <c r="T118" s="97"/>
    </row>
    <row r="119" spans="1:20">
      <c r="A119" s="318"/>
      <c r="B119" s="319"/>
      <c r="C119" s="317"/>
      <c r="D119" s="315"/>
      <c r="E119" s="315"/>
      <c r="F119" s="315"/>
      <c r="G119" s="315"/>
      <c r="H119" s="315"/>
      <c r="I119" s="315"/>
      <c r="J119" s="315"/>
      <c r="K119" s="315"/>
      <c r="L119" s="34" t="s">
        <v>24</v>
      </c>
      <c r="M119" s="34" t="s">
        <v>30</v>
      </c>
      <c r="N119" s="105">
        <v>3820.1</v>
      </c>
      <c r="O119" s="105">
        <v>3820.1</v>
      </c>
      <c r="P119" s="105">
        <v>28599.200000000001</v>
      </c>
      <c r="Q119" s="103"/>
      <c r="R119" s="103"/>
      <c r="S119" s="103"/>
      <c r="T119" s="97"/>
    </row>
    <row r="120" spans="1:20">
      <c r="A120" s="318"/>
      <c r="B120" s="319"/>
      <c r="C120" s="317"/>
      <c r="D120" s="315"/>
      <c r="E120" s="315"/>
      <c r="F120" s="315"/>
      <c r="G120" s="315"/>
      <c r="H120" s="315"/>
      <c r="I120" s="315"/>
      <c r="J120" s="315"/>
      <c r="K120" s="315"/>
      <c r="L120" s="34" t="s">
        <v>25</v>
      </c>
      <c r="M120" s="34" t="s">
        <v>21</v>
      </c>
      <c r="N120" s="105">
        <v>4766.8</v>
      </c>
      <c r="O120" s="105">
        <v>3501.3</v>
      </c>
      <c r="P120" s="105">
        <v>13682.4</v>
      </c>
      <c r="Q120" s="103"/>
      <c r="R120" s="103"/>
      <c r="S120" s="103"/>
      <c r="T120" s="97"/>
    </row>
    <row r="121" spans="1:20">
      <c r="A121" s="318"/>
      <c r="B121" s="319"/>
      <c r="C121" s="317"/>
      <c r="D121" s="315"/>
      <c r="E121" s="315"/>
      <c r="F121" s="315"/>
      <c r="G121" s="315"/>
      <c r="H121" s="315"/>
      <c r="I121" s="315"/>
      <c r="J121" s="315"/>
      <c r="K121" s="315"/>
      <c r="L121" s="34" t="s">
        <v>25</v>
      </c>
      <c r="M121" s="34" t="s">
        <v>22</v>
      </c>
      <c r="N121" s="105">
        <v>3110.5</v>
      </c>
      <c r="O121" s="105">
        <v>3110.5</v>
      </c>
      <c r="P121" s="105">
        <v>8561.2000000000007</v>
      </c>
      <c r="Q121" s="103"/>
      <c r="R121" s="103"/>
      <c r="S121" s="103"/>
      <c r="T121" s="97"/>
    </row>
    <row r="122" spans="1:20">
      <c r="A122" s="318"/>
      <c r="B122" s="319"/>
      <c r="C122" s="317"/>
      <c r="D122" s="315"/>
      <c r="E122" s="315"/>
      <c r="F122" s="315"/>
      <c r="G122" s="315"/>
      <c r="H122" s="315"/>
      <c r="I122" s="315"/>
      <c r="J122" s="315"/>
      <c r="K122" s="315"/>
      <c r="L122" s="34" t="s">
        <v>25</v>
      </c>
      <c r="M122" s="34" t="s">
        <v>23</v>
      </c>
      <c r="N122" s="102">
        <v>0</v>
      </c>
      <c r="O122" s="105"/>
      <c r="P122" s="102"/>
      <c r="Q122" s="103"/>
      <c r="R122" s="103"/>
      <c r="S122" s="103"/>
      <c r="T122" s="97"/>
    </row>
    <row r="123" spans="1:20">
      <c r="A123" s="318"/>
      <c r="B123" s="319"/>
      <c r="C123" s="317"/>
      <c r="D123" s="315"/>
      <c r="E123" s="315"/>
      <c r="F123" s="315"/>
      <c r="G123" s="315"/>
      <c r="H123" s="315"/>
      <c r="I123" s="315"/>
      <c r="J123" s="315"/>
      <c r="K123" s="315"/>
      <c r="L123" s="34" t="s">
        <v>26</v>
      </c>
      <c r="M123" s="34" t="s">
        <v>22</v>
      </c>
      <c r="N123" s="102"/>
      <c r="O123" s="102"/>
      <c r="P123" s="102"/>
      <c r="Q123" s="103"/>
      <c r="R123" s="103"/>
      <c r="S123" s="103"/>
      <c r="T123" s="97"/>
    </row>
    <row r="124" spans="1:20">
      <c r="A124" s="318"/>
      <c r="B124" s="319"/>
      <c r="C124" s="317"/>
      <c r="D124" s="315"/>
      <c r="E124" s="315"/>
      <c r="F124" s="315"/>
      <c r="G124" s="315"/>
      <c r="H124" s="315"/>
      <c r="I124" s="315"/>
      <c r="J124" s="315"/>
      <c r="K124" s="315"/>
      <c r="L124" s="34" t="s">
        <v>26</v>
      </c>
      <c r="M124" s="34" t="s">
        <v>23</v>
      </c>
      <c r="N124" s="102"/>
      <c r="O124" s="102"/>
      <c r="P124" s="102"/>
      <c r="Q124" s="103"/>
      <c r="R124" s="103"/>
      <c r="S124" s="103"/>
      <c r="T124" s="97"/>
    </row>
    <row r="125" spans="1:20">
      <c r="A125" s="318"/>
      <c r="B125" s="319"/>
      <c r="C125" s="317"/>
      <c r="D125" s="315"/>
      <c r="E125" s="315"/>
      <c r="F125" s="315"/>
      <c r="G125" s="315"/>
      <c r="H125" s="315"/>
      <c r="I125" s="315"/>
      <c r="J125" s="315"/>
      <c r="K125" s="315"/>
      <c r="L125" s="34" t="s">
        <v>26</v>
      </c>
      <c r="M125" s="34" t="s">
        <v>25</v>
      </c>
      <c r="N125" s="102"/>
      <c r="O125" s="102"/>
      <c r="P125" s="102"/>
      <c r="Q125" s="103"/>
      <c r="R125" s="103"/>
      <c r="S125" s="103"/>
      <c r="T125" s="97"/>
    </row>
    <row r="126" spans="1:20">
      <c r="A126" s="318"/>
      <c r="B126" s="319"/>
      <c r="C126" s="317"/>
      <c r="D126" s="315"/>
      <c r="E126" s="315"/>
      <c r="F126" s="315"/>
      <c r="G126" s="315"/>
      <c r="H126" s="315"/>
      <c r="I126" s="315"/>
      <c r="J126" s="315"/>
      <c r="K126" s="315"/>
      <c r="L126" s="34" t="s">
        <v>27</v>
      </c>
      <c r="M126" s="34" t="s">
        <v>22</v>
      </c>
      <c r="N126" s="102"/>
      <c r="O126" s="102"/>
      <c r="P126" s="102"/>
      <c r="Q126" s="103"/>
      <c r="R126" s="103"/>
      <c r="S126" s="103"/>
      <c r="T126" s="97"/>
    </row>
    <row r="127" spans="1:20">
      <c r="A127" s="318"/>
      <c r="B127" s="319"/>
      <c r="C127" s="317"/>
      <c r="D127" s="315"/>
      <c r="E127" s="315"/>
      <c r="F127" s="315"/>
      <c r="G127" s="315"/>
      <c r="H127" s="315"/>
      <c r="I127" s="315"/>
      <c r="J127" s="315"/>
      <c r="K127" s="315"/>
      <c r="L127" s="34" t="s">
        <v>27</v>
      </c>
      <c r="M127" s="34" t="s">
        <v>27</v>
      </c>
      <c r="N127" s="102"/>
      <c r="O127" s="102"/>
      <c r="P127" s="102"/>
      <c r="Q127" s="103"/>
      <c r="R127" s="103"/>
      <c r="S127" s="103"/>
      <c r="T127" s="97"/>
    </row>
    <row r="128" spans="1:20">
      <c r="A128" s="318"/>
      <c r="B128" s="319"/>
      <c r="C128" s="317"/>
      <c r="D128" s="315"/>
      <c r="E128" s="315"/>
      <c r="F128" s="315"/>
      <c r="G128" s="315"/>
      <c r="H128" s="315"/>
      <c r="I128" s="315"/>
      <c r="J128" s="315"/>
      <c r="K128" s="315"/>
      <c r="L128" s="34" t="s">
        <v>33</v>
      </c>
      <c r="M128" s="34" t="s">
        <v>21</v>
      </c>
      <c r="N128" s="102"/>
      <c r="O128" s="102"/>
      <c r="P128" s="102"/>
      <c r="Q128" s="103"/>
      <c r="R128" s="103"/>
      <c r="S128" s="103"/>
      <c r="T128" s="97"/>
    </row>
    <row r="129" spans="1:20" ht="33.75">
      <c r="A129" s="54" t="s">
        <v>377</v>
      </c>
      <c r="B129" s="45">
        <v>2013</v>
      </c>
      <c r="C129" s="50"/>
      <c r="D129" s="51"/>
      <c r="E129" s="51"/>
      <c r="F129" s="51"/>
      <c r="G129" s="51"/>
      <c r="H129" s="51"/>
      <c r="I129" s="51"/>
      <c r="J129" s="51"/>
      <c r="K129" s="51"/>
      <c r="L129" s="51"/>
      <c r="M129" s="51"/>
      <c r="N129" s="104">
        <f t="shared" ref="N129:S129" si="154">N130</f>
        <v>0</v>
      </c>
      <c r="O129" s="104">
        <f t="shared" si="154"/>
        <v>0</v>
      </c>
      <c r="P129" s="104">
        <f t="shared" si="154"/>
        <v>0</v>
      </c>
      <c r="Q129" s="104">
        <f t="shared" si="154"/>
        <v>0</v>
      </c>
      <c r="R129" s="104">
        <f t="shared" si="154"/>
        <v>0</v>
      </c>
      <c r="S129" s="104">
        <f t="shared" si="154"/>
        <v>0</v>
      </c>
      <c r="T129" s="97"/>
    </row>
    <row r="130" spans="1:20">
      <c r="A130" s="132"/>
      <c r="B130" s="131"/>
      <c r="C130" s="50"/>
      <c r="D130" s="51"/>
      <c r="E130" s="51"/>
      <c r="F130" s="51"/>
      <c r="G130" s="51"/>
      <c r="H130" s="51"/>
      <c r="I130" s="51"/>
      <c r="J130" s="51"/>
      <c r="K130" s="51"/>
      <c r="L130" s="133" t="s">
        <v>23</v>
      </c>
      <c r="M130" s="133" t="s">
        <v>32</v>
      </c>
      <c r="N130" s="104"/>
      <c r="O130" s="104"/>
      <c r="P130" s="104"/>
      <c r="Q130" s="104"/>
      <c r="R130" s="104"/>
      <c r="S130" s="104"/>
      <c r="T130" s="97"/>
    </row>
    <row r="131" spans="1:20" ht="56.25">
      <c r="A131" s="54" t="s">
        <v>378</v>
      </c>
      <c r="B131" s="45">
        <v>2014</v>
      </c>
      <c r="C131" s="50"/>
      <c r="D131" s="51"/>
      <c r="E131" s="51"/>
      <c r="F131" s="51"/>
      <c r="G131" s="51"/>
      <c r="H131" s="51"/>
      <c r="I131" s="51"/>
      <c r="J131" s="51"/>
      <c r="K131" s="51"/>
      <c r="L131" s="51"/>
      <c r="M131" s="51"/>
      <c r="N131" s="104">
        <v>0</v>
      </c>
      <c r="O131" s="104">
        <v>0</v>
      </c>
      <c r="P131" s="104">
        <v>0</v>
      </c>
      <c r="Q131" s="104">
        <v>0</v>
      </c>
      <c r="R131" s="104">
        <v>0</v>
      </c>
      <c r="S131" s="104">
        <v>0</v>
      </c>
      <c r="T131" s="97"/>
    </row>
    <row r="132" spans="1:20" ht="67.5">
      <c r="A132" s="54" t="s">
        <v>379</v>
      </c>
      <c r="B132" s="45">
        <v>2015</v>
      </c>
      <c r="C132" s="50"/>
      <c r="D132" s="51"/>
      <c r="E132" s="51"/>
      <c r="F132" s="51"/>
      <c r="G132" s="51"/>
      <c r="H132" s="51"/>
      <c r="I132" s="51"/>
      <c r="J132" s="51"/>
      <c r="K132" s="51"/>
      <c r="L132" s="51"/>
      <c r="M132" s="51"/>
      <c r="N132" s="104">
        <v>0</v>
      </c>
      <c r="O132" s="104">
        <v>0</v>
      </c>
      <c r="P132" s="104">
        <v>0</v>
      </c>
      <c r="Q132" s="104">
        <v>0</v>
      </c>
      <c r="R132" s="104">
        <v>0</v>
      </c>
      <c r="S132" s="104">
        <v>0</v>
      </c>
      <c r="T132" s="97"/>
    </row>
    <row r="133" spans="1:20" ht="22.5">
      <c r="A133" s="54" t="s">
        <v>380</v>
      </c>
      <c r="B133" s="45">
        <v>2016</v>
      </c>
      <c r="C133" s="50"/>
      <c r="D133" s="51"/>
      <c r="E133" s="51"/>
      <c r="F133" s="51"/>
      <c r="G133" s="51"/>
      <c r="H133" s="51"/>
      <c r="I133" s="51"/>
      <c r="J133" s="51"/>
      <c r="K133" s="51"/>
      <c r="L133" s="34" t="s">
        <v>23</v>
      </c>
      <c r="M133" s="34" t="s">
        <v>31</v>
      </c>
      <c r="N133" s="158">
        <v>399</v>
      </c>
      <c r="O133" s="102">
        <v>399</v>
      </c>
      <c r="P133" s="158"/>
      <c r="Q133" s="103"/>
      <c r="R133" s="103"/>
      <c r="S133" s="103"/>
      <c r="T133" s="97"/>
    </row>
    <row r="134" spans="1:20" ht="12.75" customHeight="1">
      <c r="A134" s="318" t="s">
        <v>381</v>
      </c>
      <c r="B134" s="311">
        <v>2017</v>
      </c>
      <c r="C134" s="50"/>
      <c r="D134" s="51"/>
      <c r="E134" s="315"/>
      <c r="F134" s="315"/>
      <c r="G134" s="315"/>
      <c r="H134" s="315"/>
      <c r="I134" s="315"/>
      <c r="J134" s="315"/>
      <c r="K134" s="315"/>
      <c r="L134" s="34"/>
      <c r="M134" s="34"/>
      <c r="N134" s="102">
        <f t="shared" ref="N134" si="155">N135+N136</f>
        <v>7575.4</v>
      </c>
      <c r="O134" s="102">
        <f t="shared" ref="O134:S134" si="156">O135+O136</f>
        <v>2790.4</v>
      </c>
      <c r="P134" s="102">
        <f t="shared" si="156"/>
        <v>16456.5</v>
      </c>
      <c r="Q134" s="103">
        <f t="shared" si="156"/>
        <v>72406.5</v>
      </c>
      <c r="R134" s="103">
        <f t="shared" si="156"/>
        <v>38888.199999999997</v>
      </c>
      <c r="S134" s="103">
        <f t="shared" si="156"/>
        <v>39030.699999999997</v>
      </c>
      <c r="T134" s="97"/>
    </row>
    <row r="135" spans="1:20" ht="42.75" customHeight="1">
      <c r="A135" s="318"/>
      <c r="B135" s="311"/>
      <c r="C135" s="50"/>
      <c r="D135" s="51"/>
      <c r="E135" s="315"/>
      <c r="F135" s="315"/>
      <c r="G135" s="315"/>
      <c r="H135" s="315"/>
      <c r="I135" s="315"/>
      <c r="J135" s="315"/>
      <c r="K135" s="315"/>
      <c r="L135" s="34" t="s">
        <v>26</v>
      </c>
      <c r="M135" s="34" t="s">
        <v>23</v>
      </c>
      <c r="N135" s="105">
        <v>7575.4</v>
      </c>
      <c r="O135" s="105">
        <v>2790.4</v>
      </c>
      <c r="P135" s="105">
        <v>8990</v>
      </c>
      <c r="Q135" s="140">
        <v>67550.899999999994</v>
      </c>
      <c r="R135" s="140">
        <v>38888.199999999997</v>
      </c>
      <c r="S135" s="140">
        <v>39030.699999999997</v>
      </c>
      <c r="T135" s="97"/>
    </row>
    <row r="136" spans="1:20" ht="42.75" customHeight="1">
      <c r="A136" s="318"/>
      <c r="B136" s="311"/>
      <c r="C136" s="50"/>
      <c r="D136" s="51"/>
      <c r="E136" s="315"/>
      <c r="F136" s="315"/>
      <c r="G136" s="315"/>
      <c r="H136" s="315"/>
      <c r="I136" s="315"/>
      <c r="J136" s="315"/>
      <c r="K136" s="315"/>
      <c r="L136" s="34" t="s">
        <v>26</v>
      </c>
      <c r="M136" s="34" t="s">
        <v>25</v>
      </c>
      <c r="N136" s="102"/>
      <c r="O136" s="105"/>
      <c r="P136" s="158">
        <v>7466.5</v>
      </c>
      <c r="Q136" s="140">
        <v>4855.6000000000004</v>
      </c>
      <c r="R136" s="140"/>
      <c r="S136" s="140"/>
      <c r="T136" s="97"/>
    </row>
    <row r="137" spans="1:20" ht="225.75" customHeight="1">
      <c r="A137" s="320" t="s">
        <v>459</v>
      </c>
      <c r="B137" s="311">
        <v>2018</v>
      </c>
      <c r="C137" s="317"/>
      <c r="D137" s="315"/>
      <c r="E137" s="315"/>
      <c r="F137" s="315"/>
      <c r="G137" s="315"/>
      <c r="H137" s="315"/>
      <c r="I137" s="315"/>
      <c r="J137" s="315"/>
      <c r="K137" s="315"/>
      <c r="L137" s="51"/>
      <c r="M137" s="51"/>
      <c r="N137" s="106">
        <f t="shared" ref="N137" si="157">SUM(N138:N142)</f>
        <v>946717.9</v>
      </c>
      <c r="O137" s="106">
        <f t="shared" ref="O137:S137" si="158">SUM(O138:O142)</f>
        <v>823726.2</v>
      </c>
      <c r="P137" s="106">
        <f t="shared" si="158"/>
        <v>2248449.6</v>
      </c>
      <c r="Q137" s="106">
        <f t="shared" si="158"/>
        <v>749534.6</v>
      </c>
      <c r="R137" s="106">
        <f t="shared" si="158"/>
        <v>392961</v>
      </c>
      <c r="S137" s="106">
        <f t="shared" si="158"/>
        <v>0</v>
      </c>
      <c r="T137" s="97"/>
    </row>
    <row r="138" spans="1:20" ht="15" customHeight="1">
      <c r="A138" s="320"/>
      <c r="B138" s="311"/>
      <c r="C138" s="317"/>
      <c r="D138" s="315"/>
      <c r="E138" s="315"/>
      <c r="F138" s="315"/>
      <c r="G138" s="315"/>
      <c r="H138" s="315"/>
      <c r="I138" s="315"/>
      <c r="J138" s="315"/>
      <c r="K138" s="315"/>
      <c r="L138" s="34" t="s">
        <v>27</v>
      </c>
      <c r="M138" s="34" t="s">
        <v>21</v>
      </c>
      <c r="N138" s="105">
        <v>111363.6</v>
      </c>
      <c r="O138" s="105">
        <v>111363.6</v>
      </c>
      <c r="P138" s="105">
        <v>18222.599999999999</v>
      </c>
      <c r="Q138" s="140">
        <v>142000</v>
      </c>
      <c r="R138" s="140">
        <v>279325.5</v>
      </c>
      <c r="S138" s="103"/>
      <c r="T138" s="97"/>
    </row>
    <row r="139" spans="1:20" ht="15.75" customHeight="1">
      <c r="A139" s="320"/>
      <c r="B139" s="311"/>
      <c r="C139" s="317"/>
      <c r="D139" s="315"/>
      <c r="E139" s="315"/>
      <c r="F139" s="315"/>
      <c r="G139" s="315"/>
      <c r="H139" s="315"/>
      <c r="I139" s="315"/>
      <c r="J139" s="315"/>
      <c r="K139" s="315"/>
      <c r="L139" s="34" t="s">
        <v>27</v>
      </c>
      <c r="M139" s="34" t="s">
        <v>22</v>
      </c>
      <c r="N139" s="105">
        <v>835354.3</v>
      </c>
      <c r="O139" s="105">
        <v>712362.6</v>
      </c>
      <c r="P139" s="105">
        <v>2230227</v>
      </c>
      <c r="Q139" s="140">
        <v>607534.6</v>
      </c>
      <c r="R139" s="140">
        <v>113635.5</v>
      </c>
      <c r="S139" s="103"/>
      <c r="T139" s="97"/>
    </row>
    <row r="140" spans="1:20" ht="15" customHeight="1">
      <c r="A140" s="320"/>
      <c r="B140" s="311"/>
      <c r="C140" s="317"/>
      <c r="D140" s="315"/>
      <c r="E140" s="315"/>
      <c r="F140" s="315"/>
      <c r="G140" s="315"/>
      <c r="H140" s="315"/>
      <c r="I140" s="315"/>
      <c r="J140" s="315"/>
      <c r="K140" s="315"/>
      <c r="L140" s="34" t="s">
        <v>27</v>
      </c>
      <c r="M140" s="34" t="s">
        <v>23</v>
      </c>
      <c r="N140" s="102">
        <v>0</v>
      </c>
      <c r="O140" s="102"/>
      <c r="P140" s="102"/>
      <c r="Q140" s="103"/>
      <c r="R140" s="103"/>
      <c r="S140" s="103"/>
      <c r="T140" s="97"/>
    </row>
    <row r="141" spans="1:20" ht="15" customHeight="1">
      <c r="A141" s="320"/>
      <c r="B141" s="311"/>
      <c r="C141" s="317"/>
      <c r="D141" s="315"/>
      <c r="E141" s="315"/>
      <c r="F141" s="315"/>
      <c r="G141" s="315"/>
      <c r="H141" s="315"/>
      <c r="I141" s="315"/>
      <c r="J141" s="315"/>
      <c r="K141" s="315"/>
      <c r="L141" s="34" t="s">
        <v>27</v>
      </c>
      <c r="M141" s="34" t="s">
        <v>27</v>
      </c>
      <c r="N141" s="102">
        <v>0</v>
      </c>
      <c r="O141" s="102"/>
      <c r="P141" s="102"/>
      <c r="Q141" s="103"/>
      <c r="R141" s="103"/>
      <c r="S141" s="103"/>
      <c r="T141" s="97"/>
    </row>
    <row r="142" spans="1:20" ht="15" customHeight="1">
      <c r="A142" s="320"/>
      <c r="B142" s="311"/>
      <c r="C142" s="317"/>
      <c r="D142" s="315"/>
      <c r="E142" s="315"/>
      <c r="F142" s="315"/>
      <c r="G142" s="315"/>
      <c r="H142" s="315"/>
      <c r="I142" s="315"/>
      <c r="J142" s="315"/>
      <c r="K142" s="315"/>
      <c r="L142" s="34" t="s">
        <v>27</v>
      </c>
      <c r="M142" s="34" t="s">
        <v>30</v>
      </c>
      <c r="N142" s="102">
        <v>0</v>
      </c>
      <c r="O142" s="102"/>
      <c r="P142" s="102"/>
      <c r="Q142" s="103"/>
      <c r="R142" s="103"/>
      <c r="S142" s="103"/>
      <c r="T142" s="97"/>
    </row>
    <row r="143" spans="1:20" ht="191.25">
      <c r="A143" s="54" t="s">
        <v>85</v>
      </c>
      <c r="B143" s="45">
        <v>2019</v>
      </c>
      <c r="C143" s="50"/>
      <c r="D143" s="51"/>
      <c r="E143" s="51"/>
      <c r="F143" s="51"/>
      <c r="G143" s="51"/>
      <c r="H143" s="51"/>
      <c r="I143" s="51"/>
      <c r="J143" s="51"/>
      <c r="K143" s="51"/>
      <c r="L143" s="110" t="s">
        <v>21</v>
      </c>
      <c r="M143" s="110" t="s">
        <v>29</v>
      </c>
      <c r="N143" s="104">
        <v>0</v>
      </c>
      <c r="O143" s="104">
        <v>0</v>
      </c>
      <c r="P143" s="104">
        <v>0</v>
      </c>
      <c r="Q143" s="104">
        <v>0</v>
      </c>
      <c r="R143" s="104">
        <v>0</v>
      </c>
      <c r="S143" s="104">
        <v>0</v>
      </c>
      <c r="T143" s="97"/>
    </row>
    <row r="144" spans="1:20" ht="45">
      <c r="A144" s="54" t="s">
        <v>384</v>
      </c>
      <c r="B144" s="45">
        <v>2020</v>
      </c>
      <c r="C144" s="50"/>
      <c r="D144" s="51"/>
      <c r="E144" s="51"/>
      <c r="F144" s="51"/>
      <c r="G144" s="51"/>
      <c r="H144" s="51"/>
      <c r="I144" s="51"/>
      <c r="J144" s="51"/>
      <c r="K144" s="51"/>
      <c r="L144" s="110" t="s">
        <v>21</v>
      </c>
      <c r="M144" s="110" t="s">
        <v>29</v>
      </c>
      <c r="N144" s="104">
        <v>0</v>
      </c>
      <c r="O144" s="104">
        <v>0</v>
      </c>
      <c r="P144" s="104">
        <v>0</v>
      </c>
      <c r="Q144" s="104">
        <v>0</v>
      </c>
      <c r="R144" s="104">
        <v>0</v>
      </c>
      <c r="S144" s="104">
        <v>0</v>
      </c>
      <c r="T144" s="97"/>
    </row>
    <row r="145" spans="1:20" ht="45">
      <c r="A145" s="54" t="s">
        <v>385</v>
      </c>
      <c r="B145" s="45">
        <v>2021</v>
      </c>
      <c r="C145" s="50"/>
      <c r="D145" s="51"/>
      <c r="E145" s="51"/>
      <c r="F145" s="51"/>
      <c r="G145" s="51"/>
      <c r="H145" s="51"/>
      <c r="I145" s="51"/>
      <c r="J145" s="51"/>
      <c r="K145" s="51"/>
      <c r="L145" s="34" t="s">
        <v>33</v>
      </c>
      <c r="M145" s="34" t="s">
        <v>21</v>
      </c>
      <c r="N145" s="102"/>
      <c r="O145" s="102"/>
      <c r="P145" s="102"/>
      <c r="Q145" s="103"/>
      <c r="R145" s="103"/>
      <c r="S145" s="103"/>
      <c r="T145" s="97"/>
    </row>
    <row r="146" spans="1:20" ht="33.75">
      <c r="A146" s="54" t="s">
        <v>386</v>
      </c>
      <c r="B146" s="45">
        <v>2022</v>
      </c>
      <c r="C146" s="50"/>
      <c r="D146" s="51"/>
      <c r="E146" s="51"/>
      <c r="F146" s="51"/>
      <c r="G146" s="51"/>
      <c r="H146" s="51"/>
      <c r="I146" s="51"/>
      <c r="J146" s="51"/>
      <c r="K146" s="51"/>
      <c r="L146" s="34" t="s">
        <v>33</v>
      </c>
      <c r="M146" s="34" t="s">
        <v>21</v>
      </c>
      <c r="N146" s="111">
        <v>0</v>
      </c>
      <c r="O146" s="104">
        <v>0</v>
      </c>
      <c r="P146" s="111">
        <v>0</v>
      </c>
      <c r="Q146" s="104">
        <v>0</v>
      </c>
      <c r="R146" s="104">
        <v>0</v>
      </c>
      <c r="S146" s="104">
        <v>0</v>
      </c>
      <c r="T146" s="97"/>
    </row>
    <row r="147" spans="1:20" ht="61.5" customHeight="1">
      <c r="A147" s="54" t="s">
        <v>387</v>
      </c>
      <c r="B147" s="45">
        <v>2023</v>
      </c>
      <c r="C147" s="50"/>
      <c r="D147" s="51"/>
      <c r="E147" s="51"/>
      <c r="F147" s="51"/>
      <c r="G147" s="51"/>
      <c r="H147" s="51"/>
      <c r="I147" s="51"/>
      <c r="J147" s="51"/>
      <c r="K147" s="51"/>
      <c r="L147" s="51"/>
      <c r="M147" s="51"/>
      <c r="N147" s="104">
        <v>0</v>
      </c>
      <c r="O147" s="104">
        <v>0</v>
      </c>
      <c r="P147" s="104">
        <v>0</v>
      </c>
      <c r="Q147" s="104">
        <v>0</v>
      </c>
      <c r="R147" s="104">
        <v>0</v>
      </c>
      <c r="S147" s="104">
        <v>0</v>
      </c>
      <c r="T147" s="97"/>
    </row>
    <row r="148" spans="1:20" ht="92.25" customHeight="1">
      <c r="A148" s="54" t="s">
        <v>388</v>
      </c>
      <c r="B148" s="45">
        <v>2024</v>
      </c>
      <c r="C148" s="50"/>
      <c r="D148" s="51"/>
      <c r="E148" s="51"/>
      <c r="F148" s="51"/>
      <c r="G148" s="51"/>
      <c r="H148" s="51"/>
      <c r="I148" s="51"/>
      <c r="J148" s="51"/>
      <c r="K148" s="51"/>
      <c r="L148" s="170" t="s">
        <v>21</v>
      </c>
      <c r="M148" s="170" t="s">
        <v>29</v>
      </c>
      <c r="N148" s="104">
        <v>0</v>
      </c>
      <c r="O148" s="104">
        <v>0</v>
      </c>
      <c r="P148" s="104">
        <v>970</v>
      </c>
      <c r="Q148" s="171">
        <v>6012</v>
      </c>
      <c r="R148" s="171"/>
      <c r="S148" s="171"/>
      <c r="T148" s="97"/>
    </row>
    <row r="149" spans="1:20" ht="78.75" customHeight="1">
      <c r="A149" s="318" t="s">
        <v>389</v>
      </c>
      <c r="B149" s="311">
        <v>2025</v>
      </c>
      <c r="C149" s="317"/>
      <c r="D149" s="315"/>
      <c r="E149" s="315"/>
      <c r="F149" s="315"/>
      <c r="G149" s="315"/>
      <c r="H149" s="315"/>
      <c r="I149" s="315"/>
      <c r="J149" s="315"/>
      <c r="K149" s="315"/>
      <c r="L149" s="51"/>
      <c r="M149" s="51"/>
      <c r="N149" s="106">
        <f>N150+N151+N152</f>
        <v>14322.8</v>
      </c>
      <c r="O149" s="106">
        <f>O151+O152</f>
        <v>14142.3</v>
      </c>
      <c r="P149" s="106">
        <f>P150+P151+P152</f>
        <v>3949.3</v>
      </c>
      <c r="Q149" s="106">
        <f>Q150+Q151+Q152</f>
        <v>0</v>
      </c>
      <c r="R149" s="106">
        <f>R150+R151+R152</f>
        <v>0</v>
      </c>
      <c r="S149" s="106">
        <f>S150+S151+S152</f>
        <v>0</v>
      </c>
      <c r="T149" s="97"/>
    </row>
    <row r="150" spans="1:20" ht="12.75" customHeight="1">
      <c r="A150" s="318"/>
      <c r="B150" s="311"/>
      <c r="C150" s="317"/>
      <c r="D150" s="315"/>
      <c r="E150" s="315"/>
      <c r="F150" s="315"/>
      <c r="G150" s="315"/>
      <c r="H150" s="315"/>
      <c r="I150" s="315"/>
      <c r="J150" s="315"/>
      <c r="K150" s="315"/>
      <c r="L150" s="34" t="s">
        <v>28</v>
      </c>
      <c r="M150" s="34" t="s">
        <v>21</v>
      </c>
      <c r="N150" s="106"/>
      <c r="O150" s="106"/>
      <c r="P150" s="106"/>
      <c r="Q150" s="106"/>
      <c r="R150" s="106"/>
      <c r="S150" s="106"/>
      <c r="T150" s="97"/>
    </row>
    <row r="151" spans="1:20">
      <c r="A151" s="318"/>
      <c r="B151" s="311"/>
      <c r="C151" s="317"/>
      <c r="D151" s="315"/>
      <c r="E151" s="315"/>
      <c r="F151" s="315"/>
      <c r="G151" s="315"/>
      <c r="H151" s="315"/>
      <c r="I151" s="315"/>
      <c r="J151" s="315"/>
      <c r="K151" s="315"/>
      <c r="L151" s="34" t="s">
        <v>28</v>
      </c>
      <c r="M151" s="34" t="s">
        <v>22</v>
      </c>
      <c r="N151" s="105">
        <v>14322.8</v>
      </c>
      <c r="O151" s="105">
        <v>14142.3</v>
      </c>
      <c r="P151" s="105">
        <v>3949.3</v>
      </c>
      <c r="Q151" s="140"/>
      <c r="R151" s="103">
        <v>0</v>
      </c>
      <c r="S151" s="103">
        <v>0</v>
      </c>
      <c r="T151" s="97"/>
    </row>
    <row r="152" spans="1:20">
      <c r="A152" s="318"/>
      <c r="B152" s="311"/>
      <c r="C152" s="317"/>
      <c r="D152" s="315"/>
      <c r="E152" s="315"/>
      <c r="F152" s="315"/>
      <c r="G152" s="315"/>
      <c r="H152" s="315"/>
      <c r="I152" s="315"/>
      <c r="J152" s="315"/>
      <c r="K152" s="315"/>
      <c r="L152" s="34" t="s">
        <v>28</v>
      </c>
      <c r="M152" s="34" t="s">
        <v>23</v>
      </c>
      <c r="N152" s="102"/>
      <c r="O152" s="102"/>
      <c r="P152" s="102"/>
      <c r="Q152" s="103"/>
      <c r="R152" s="103"/>
      <c r="S152" s="103"/>
      <c r="T152" s="97"/>
    </row>
    <row r="153" spans="1:20" ht="33.75" customHeight="1">
      <c r="A153" s="276" t="s">
        <v>390</v>
      </c>
      <c r="B153" s="330">
        <v>2026</v>
      </c>
      <c r="C153" s="50"/>
      <c r="D153" s="51"/>
      <c r="E153" s="315"/>
      <c r="F153" s="315"/>
      <c r="G153" s="315"/>
      <c r="H153" s="315"/>
      <c r="I153" s="315"/>
      <c r="J153" s="315"/>
      <c r="K153" s="315"/>
      <c r="L153" s="312" t="s">
        <v>25</v>
      </c>
      <c r="M153" s="312" t="s">
        <v>23</v>
      </c>
      <c r="N153" s="348">
        <v>0</v>
      </c>
      <c r="O153" s="348">
        <v>0</v>
      </c>
      <c r="P153" s="347">
        <v>124057.1</v>
      </c>
      <c r="Q153" s="347">
        <f>3081+94321.3</f>
        <v>97402.3</v>
      </c>
      <c r="R153" s="347">
        <v>2293</v>
      </c>
      <c r="S153" s="347">
        <v>2293</v>
      </c>
      <c r="T153" s="97"/>
    </row>
    <row r="154" spans="1:20" ht="12.75" customHeight="1">
      <c r="A154" s="276"/>
      <c r="B154" s="330"/>
      <c r="C154" s="50"/>
      <c r="D154" s="51"/>
      <c r="E154" s="315"/>
      <c r="F154" s="315"/>
      <c r="G154" s="315"/>
      <c r="H154" s="315"/>
      <c r="I154" s="315"/>
      <c r="J154" s="315"/>
      <c r="K154" s="315"/>
      <c r="L154" s="315"/>
      <c r="M154" s="315"/>
      <c r="N154" s="348"/>
      <c r="O154" s="348"/>
      <c r="P154" s="347"/>
      <c r="Q154" s="347"/>
      <c r="R154" s="347"/>
      <c r="S154" s="347"/>
      <c r="T154" s="97"/>
    </row>
    <row r="155" spans="1:20" ht="22.5">
      <c r="A155" s="54" t="s">
        <v>391</v>
      </c>
      <c r="B155" s="59">
        <v>2027</v>
      </c>
      <c r="C155" s="50"/>
      <c r="D155" s="51"/>
      <c r="E155" s="51"/>
      <c r="F155" s="51"/>
      <c r="G155" s="51"/>
      <c r="H155" s="51"/>
      <c r="I155" s="51"/>
      <c r="J155" s="51"/>
      <c r="K155" s="51"/>
      <c r="L155" s="34" t="s">
        <v>21</v>
      </c>
      <c r="M155" s="34" t="s">
        <v>29</v>
      </c>
      <c r="N155" s="102"/>
      <c r="O155" s="102"/>
      <c r="P155" s="102"/>
      <c r="Q155" s="103"/>
      <c r="R155" s="103"/>
      <c r="S155" s="103"/>
      <c r="T155" s="97"/>
    </row>
    <row r="156" spans="1:20" ht="29.25" customHeight="1">
      <c r="A156" s="318" t="s">
        <v>392</v>
      </c>
      <c r="B156" s="311">
        <v>2028</v>
      </c>
      <c r="C156" s="317"/>
      <c r="D156" s="315"/>
      <c r="E156" s="315"/>
      <c r="F156" s="315"/>
      <c r="G156" s="315"/>
      <c r="H156" s="315"/>
      <c r="I156" s="315"/>
      <c r="J156" s="315"/>
      <c r="K156" s="315"/>
      <c r="L156" s="51"/>
      <c r="M156" s="51"/>
      <c r="N156" s="112">
        <f t="shared" ref="N156" si="159">N157+N158+N159</f>
        <v>33921.800000000003</v>
      </c>
      <c r="O156" s="112">
        <f t="shared" ref="O156:S156" si="160">O157+O158+O159</f>
        <v>33107</v>
      </c>
      <c r="P156" s="112">
        <f t="shared" si="160"/>
        <v>62939.5</v>
      </c>
      <c r="Q156" s="112">
        <f t="shared" si="160"/>
        <v>46719.4</v>
      </c>
      <c r="R156" s="112">
        <f t="shared" si="160"/>
        <v>48559.4</v>
      </c>
      <c r="S156" s="112">
        <f t="shared" si="160"/>
        <v>50473</v>
      </c>
      <c r="T156" s="97"/>
    </row>
    <row r="157" spans="1:20">
      <c r="A157" s="318"/>
      <c r="B157" s="311"/>
      <c r="C157" s="317"/>
      <c r="D157" s="315"/>
      <c r="E157" s="315"/>
      <c r="F157" s="315"/>
      <c r="G157" s="315"/>
      <c r="H157" s="315"/>
      <c r="I157" s="315"/>
      <c r="J157" s="315"/>
      <c r="K157" s="315"/>
      <c r="L157" s="34" t="s">
        <v>21</v>
      </c>
      <c r="M157" s="34" t="s">
        <v>29</v>
      </c>
      <c r="N157" s="105">
        <v>594</v>
      </c>
      <c r="O157" s="105">
        <v>412.5</v>
      </c>
      <c r="P157" s="105">
        <v>594</v>
      </c>
      <c r="Q157" s="140">
        <v>719.4</v>
      </c>
      <c r="R157" s="140">
        <v>719.4</v>
      </c>
      <c r="S157" s="140">
        <v>719.4</v>
      </c>
      <c r="T157" s="97"/>
    </row>
    <row r="158" spans="1:20">
      <c r="A158" s="318"/>
      <c r="B158" s="311"/>
      <c r="C158" s="317"/>
      <c r="D158" s="315"/>
      <c r="E158" s="315"/>
      <c r="F158" s="315"/>
      <c r="G158" s="315"/>
      <c r="H158" s="315"/>
      <c r="I158" s="315"/>
      <c r="J158" s="315"/>
      <c r="K158" s="315"/>
      <c r="L158" s="34" t="s">
        <v>25</v>
      </c>
      <c r="M158" s="34" t="s">
        <v>23</v>
      </c>
      <c r="N158" s="105">
        <v>33327.800000000003</v>
      </c>
      <c r="O158" s="105">
        <v>32694.5</v>
      </c>
      <c r="P158" s="105">
        <v>62345.5</v>
      </c>
      <c r="Q158" s="140">
        <v>46000</v>
      </c>
      <c r="R158" s="140">
        <v>47840</v>
      </c>
      <c r="S158" s="140">
        <v>49753.599999999999</v>
      </c>
      <c r="T158" s="97"/>
    </row>
    <row r="159" spans="1:20">
      <c r="A159" s="318"/>
      <c r="B159" s="311"/>
      <c r="C159" s="317"/>
      <c r="D159" s="315"/>
      <c r="E159" s="315"/>
      <c r="F159" s="315"/>
      <c r="G159" s="315"/>
      <c r="H159" s="315"/>
      <c r="I159" s="315"/>
      <c r="J159" s="315"/>
      <c r="K159" s="315"/>
      <c r="L159" s="34" t="s">
        <v>31</v>
      </c>
      <c r="M159" s="34" t="s">
        <v>23</v>
      </c>
      <c r="N159" s="102"/>
      <c r="O159" s="102"/>
      <c r="P159" s="102"/>
      <c r="Q159" s="103"/>
      <c r="R159" s="103"/>
      <c r="S159" s="103"/>
      <c r="T159" s="97"/>
    </row>
    <row r="160" spans="1:20" ht="56.25">
      <c r="A160" s="54" t="s">
        <v>393</v>
      </c>
      <c r="B160" s="45">
        <v>2029</v>
      </c>
      <c r="C160" s="50"/>
      <c r="D160" s="51"/>
      <c r="E160" s="51"/>
      <c r="F160" s="51"/>
      <c r="G160" s="51"/>
      <c r="H160" s="51"/>
      <c r="I160" s="51"/>
      <c r="J160" s="51"/>
      <c r="K160" s="51"/>
      <c r="L160" s="34" t="s">
        <v>26</v>
      </c>
      <c r="M160" s="34" t="s">
        <v>25</v>
      </c>
      <c r="N160" s="199"/>
      <c r="O160" s="104"/>
      <c r="P160" s="109"/>
      <c r="Q160" s="104"/>
      <c r="R160" s="104"/>
      <c r="S160" s="104"/>
      <c r="T160" s="97"/>
    </row>
    <row r="161" spans="1:20" ht="251.25" customHeight="1">
      <c r="A161" s="318" t="s">
        <v>122</v>
      </c>
      <c r="B161" s="311">
        <v>2030</v>
      </c>
      <c r="C161" s="317"/>
      <c r="D161" s="315"/>
      <c r="E161" s="315"/>
      <c r="F161" s="315"/>
      <c r="G161" s="315"/>
      <c r="H161" s="315"/>
      <c r="I161" s="315"/>
      <c r="J161" s="315"/>
      <c r="K161" s="315"/>
      <c r="L161" s="51"/>
      <c r="M161" s="51"/>
      <c r="N161" s="199">
        <f t="shared" ref="N161" si="161">N162+N163</f>
        <v>3045049.8</v>
      </c>
      <c r="O161" s="109">
        <f t="shared" ref="O161:S161" si="162">O162+O163</f>
        <v>3001684.4</v>
      </c>
      <c r="P161" s="109">
        <f t="shared" si="162"/>
        <v>3663646.1</v>
      </c>
      <c r="Q161" s="109">
        <f>Q162+Q163</f>
        <v>2940040.1</v>
      </c>
      <c r="R161" s="109">
        <f t="shared" si="162"/>
        <v>2982330.5</v>
      </c>
      <c r="S161" s="109">
        <f t="shared" si="162"/>
        <v>3083584.7</v>
      </c>
      <c r="T161" s="97"/>
    </row>
    <row r="162" spans="1:20">
      <c r="A162" s="318"/>
      <c r="B162" s="311"/>
      <c r="C162" s="317"/>
      <c r="D162" s="315"/>
      <c r="E162" s="315"/>
      <c r="F162" s="315"/>
      <c r="G162" s="315"/>
      <c r="H162" s="315"/>
      <c r="I162" s="315"/>
      <c r="J162" s="315"/>
      <c r="K162" s="315"/>
      <c r="L162" s="218" t="s">
        <v>24</v>
      </c>
      <c r="M162" s="218" t="s">
        <v>25</v>
      </c>
      <c r="N162" s="158">
        <v>1528.8</v>
      </c>
      <c r="O162" s="102">
        <v>1296.8</v>
      </c>
      <c r="P162" s="158">
        <v>356.9</v>
      </c>
      <c r="Q162" s="140"/>
      <c r="R162" s="103"/>
      <c r="S162" s="103"/>
      <c r="T162" s="97"/>
    </row>
    <row r="163" spans="1:20">
      <c r="A163" s="318"/>
      <c r="B163" s="311"/>
      <c r="C163" s="317"/>
      <c r="D163" s="315"/>
      <c r="E163" s="315"/>
      <c r="F163" s="315"/>
      <c r="G163" s="315"/>
      <c r="H163" s="315"/>
      <c r="I163" s="315"/>
      <c r="J163" s="315"/>
      <c r="K163" s="315"/>
      <c r="L163" s="34" t="s">
        <v>25</v>
      </c>
      <c r="M163" s="34" t="s">
        <v>23</v>
      </c>
      <c r="N163" s="105">
        <v>3043521</v>
      </c>
      <c r="O163" s="105">
        <v>3000387.6</v>
      </c>
      <c r="P163" s="105">
        <v>3663289.2</v>
      </c>
      <c r="Q163" s="140">
        <f>3034361.4-94321.3</f>
        <v>2940040.1</v>
      </c>
      <c r="R163" s="140">
        <v>2982330.5</v>
      </c>
      <c r="S163" s="140">
        <v>3083584.7</v>
      </c>
      <c r="T163" s="97"/>
    </row>
    <row r="164" spans="1:20">
      <c r="A164" s="318"/>
      <c r="B164" s="311"/>
      <c r="C164" s="317"/>
      <c r="D164" s="315"/>
      <c r="E164" s="315"/>
      <c r="F164" s="315"/>
      <c r="G164" s="315"/>
      <c r="H164" s="315"/>
      <c r="I164" s="315"/>
      <c r="J164" s="315"/>
      <c r="K164" s="315"/>
      <c r="L164" s="34" t="s">
        <v>25</v>
      </c>
      <c r="M164" s="34" t="s">
        <v>25</v>
      </c>
      <c r="N164" s="102"/>
      <c r="O164" s="102"/>
      <c r="P164" s="102"/>
      <c r="Q164" s="103"/>
      <c r="R164" s="103"/>
      <c r="S164" s="103"/>
      <c r="T164" s="97"/>
    </row>
    <row r="165" spans="1:20" ht="43.5" customHeight="1">
      <c r="A165" s="286" t="s">
        <v>460</v>
      </c>
      <c r="B165" s="319">
        <v>2031</v>
      </c>
      <c r="C165" s="333"/>
      <c r="D165" s="143"/>
      <c r="E165" s="144"/>
      <c r="F165" s="144"/>
      <c r="G165" s="144"/>
      <c r="H165" s="144"/>
      <c r="I165" s="144"/>
      <c r="J165" s="144"/>
      <c r="K165" s="144"/>
      <c r="L165" s="58"/>
      <c r="M165" s="58"/>
      <c r="N165" s="158">
        <f t="shared" ref="N165:S165" si="163">N166+N167</f>
        <v>985.5</v>
      </c>
      <c r="O165" s="158">
        <f t="shared" si="163"/>
        <v>985.5</v>
      </c>
      <c r="P165" s="158">
        <f t="shared" si="163"/>
        <v>1185</v>
      </c>
      <c r="Q165" s="158">
        <f t="shared" si="163"/>
        <v>1500</v>
      </c>
      <c r="R165" s="158">
        <f t="shared" si="163"/>
        <v>0</v>
      </c>
      <c r="S165" s="158">
        <f t="shared" si="163"/>
        <v>0</v>
      </c>
      <c r="T165" s="97"/>
    </row>
    <row r="166" spans="1:20" ht="177" customHeight="1">
      <c r="A166" s="349"/>
      <c r="B166" s="350"/>
      <c r="C166" s="351"/>
      <c r="D166" s="143"/>
      <c r="E166" s="144"/>
      <c r="F166" s="144"/>
      <c r="G166" s="144"/>
      <c r="H166" s="144"/>
      <c r="I166" s="144"/>
      <c r="J166" s="144"/>
      <c r="K166" s="144"/>
      <c r="L166" s="58" t="s">
        <v>24</v>
      </c>
      <c r="M166" s="58" t="s">
        <v>25</v>
      </c>
      <c r="N166" s="158"/>
      <c r="O166" s="158"/>
      <c r="P166" s="158"/>
      <c r="Q166" s="159"/>
      <c r="R166" s="159"/>
      <c r="S166" s="159"/>
      <c r="T166" s="97"/>
    </row>
    <row r="167" spans="1:20" ht="117" customHeight="1">
      <c r="A167" s="349"/>
      <c r="B167" s="350"/>
      <c r="C167" s="351"/>
      <c r="D167" s="162"/>
      <c r="E167" s="160"/>
      <c r="F167" s="160"/>
      <c r="G167" s="160"/>
      <c r="H167" s="160"/>
      <c r="I167" s="160"/>
      <c r="J167" s="160"/>
      <c r="K167" s="160"/>
      <c r="L167" s="161" t="s">
        <v>24</v>
      </c>
      <c r="M167" s="161" t="s">
        <v>34</v>
      </c>
      <c r="N167" s="168">
        <v>985.5</v>
      </c>
      <c r="O167" s="168">
        <v>985.5</v>
      </c>
      <c r="P167" s="168">
        <v>1185</v>
      </c>
      <c r="Q167" s="169">
        <v>1500</v>
      </c>
      <c r="R167" s="169">
        <v>0</v>
      </c>
      <c r="S167" s="169">
        <v>0</v>
      </c>
      <c r="T167" s="97"/>
    </row>
    <row r="168" spans="1:20" ht="112.5" customHeight="1">
      <c r="A168" s="70" t="s">
        <v>461</v>
      </c>
      <c r="B168" s="66">
        <v>2032</v>
      </c>
      <c r="C168" s="65"/>
      <c r="D168" s="47"/>
      <c r="E168" s="47"/>
      <c r="F168" s="47"/>
      <c r="G168" s="47"/>
      <c r="H168" s="47"/>
      <c r="I168" s="47"/>
      <c r="J168" s="47"/>
      <c r="K168" s="47"/>
      <c r="L168" s="34" t="s">
        <v>21</v>
      </c>
      <c r="M168" s="34" t="s">
        <v>29</v>
      </c>
      <c r="N168" s="102"/>
      <c r="O168" s="102"/>
      <c r="P168" s="102"/>
      <c r="Q168" s="103"/>
      <c r="R168" s="103"/>
      <c r="S168" s="103"/>
      <c r="T168" s="97"/>
    </row>
    <row r="169" spans="1:20" ht="128.25" customHeight="1">
      <c r="A169" s="54" t="s">
        <v>136</v>
      </c>
      <c r="B169" s="45">
        <v>2033</v>
      </c>
      <c r="C169" s="50"/>
      <c r="D169" s="51"/>
      <c r="E169" s="51"/>
      <c r="F169" s="51"/>
      <c r="G169" s="51"/>
      <c r="H169" s="51"/>
      <c r="I169" s="51"/>
      <c r="J169" s="51"/>
      <c r="K169" s="51"/>
      <c r="L169" s="51"/>
      <c r="M169" s="51"/>
      <c r="N169" s="104">
        <v>0</v>
      </c>
      <c r="O169" s="104">
        <v>0</v>
      </c>
      <c r="P169" s="104">
        <v>0</v>
      </c>
      <c r="Q169" s="104">
        <v>0</v>
      </c>
      <c r="R169" s="104">
        <v>0</v>
      </c>
      <c r="S169" s="104">
        <v>0</v>
      </c>
      <c r="T169" s="97"/>
    </row>
    <row r="170" spans="1:20" ht="157.5" customHeight="1">
      <c r="A170" s="276" t="s">
        <v>137</v>
      </c>
      <c r="B170" s="311">
        <v>2034</v>
      </c>
      <c r="C170" s="317"/>
      <c r="D170" s="315"/>
      <c r="E170" s="315"/>
      <c r="F170" s="315"/>
      <c r="G170" s="315"/>
      <c r="H170" s="315"/>
      <c r="I170" s="315"/>
      <c r="J170" s="315"/>
      <c r="K170" s="315"/>
      <c r="L170" s="34"/>
      <c r="M170" s="34"/>
      <c r="N170" s="102">
        <f t="shared" ref="N170" si="164">N171+N172</f>
        <v>0</v>
      </c>
      <c r="O170" s="102">
        <f t="shared" ref="O170:S170" si="165">O171+O172</f>
        <v>0</v>
      </c>
      <c r="P170" s="102">
        <f t="shared" si="165"/>
        <v>0</v>
      </c>
      <c r="Q170" s="103">
        <f t="shared" si="165"/>
        <v>0</v>
      </c>
      <c r="R170" s="103">
        <f t="shared" si="165"/>
        <v>0</v>
      </c>
      <c r="S170" s="103">
        <f t="shared" si="165"/>
        <v>0</v>
      </c>
      <c r="T170" s="97"/>
    </row>
    <row r="171" spans="1:20">
      <c r="A171" s="276"/>
      <c r="B171" s="311"/>
      <c r="C171" s="317"/>
      <c r="D171" s="315"/>
      <c r="E171" s="315"/>
      <c r="F171" s="315"/>
      <c r="G171" s="315"/>
      <c r="H171" s="315"/>
      <c r="I171" s="315"/>
      <c r="J171" s="315"/>
      <c r="K171" s="315"/>
      <c r="L171" s="34" t="s">
        <v>23</v>
      </c>
      <c r="M171" s="34" t="s">
        <v>30</v>
      </c>
      <c r="N171" s="102"/>
      <c r="O171" s="102"/>
      <c r="P171" s="102"/>
      <c r="Q171" s="103"/>
      <c r="R171" s="103"/>
      <c r="S171" s="103"/>
      <c r="T171" s="97"/>
    </row>
    <row r="172" spans="1:20">
      <c r="A172" s="276"/>
      <c r="B172" s="311"/>
      <c r="C172" s="317"/>
      <c r="D172" s="315"/>
      <c r="E172" s="315"/>
      <c r="F172" s="315"/>
      <c r="G172" s="315"/>
      <c r="H172" s="315"/>
      <c r="I172" s="315"/>
      <c r="J172" s="315"/>
      <c r="K172" s="315"/>
      <c r="L172" s="34" t="s">
        <v>23</v>
      </c>
      <c r="M172" s="34" t="s">
        <v>31</v>
      </c>
      <c r="N172" s="102"/>
      <c r="O172" s="102"/>
      <c r="P172" s="102"/>
      <c r="Q172" s="103"/>
      <c r="R172" s="103"/>
      <c r="S172" s="103"/>
      <c r="T172" s="97"/>
    </row>
    <row r="173" spans="1:20" ht="45">
      <c r="A173" s="54" t="s">
        <v>398</v>
      </c>
      <c r="B173" s="45">
        <v>2035</v>
      </c>
      <c r="C173" s="50"/>
      <c r="D173" s="51"/>
      <c r="E173" s="51"/>
      <c r="F173" s="51"/>
      <c r="G173" s="51"/>
      <c r="H173" s="51"/>
      <c r="I173" s="51"/>
      <c r="J173" s="51"/>
      <c r="K173" s="51"/>
      <c r="L173" s="34"/>
      <c r="M173" s="34"/>
      <c r="N173" s="102">
        <f t="shared" ref="N173" si="166">N174+N175</f>
        <v>0</v>
      </c>
      <c r="O173" s="102">
        <f t="shared" ref="O173:S173" si="167">O174+O175</f>
        <v>0</v>
      </c>
      <c r="P173" s="102">
        <f t="shared" si="167"/>
        <v>0</v>
      </c>
      <c r="Q173" s="103">
        <f t="shared" si="167"/>
        <v>0</v>
      </c>
      <c r="R173" s="103">
        <f t="shared" si="167"/>
        <v>0</v>
      </c>
      <c r="S173" s="103">
        <f t="shared" si="167"/>
        <v>0</v>
      </c>
      <c r="T173" s="97"/>
    </row>
    <row r="174" spans="1:20">
      <c r="A174" s="54"/>
      <c r="B174" s="45"/>
      <c r="C174" s="50"/>
      <c r="D174" s="51"/>
      <c r="E174" s="51"/>
      <c r="F174" s="51"/>
      <c r="G174" s="51"/>
      <c r="H174" s="51"/>
      <c r="I174" s="51"/>
      <c r="J174" s="51"/>
      <c r="K174" s="51"/>
      <c r="L174" s="34" t="s">
        <v>23</v>
      </c>
      <c r="M174" s="34" t="s">
        <v>30</v>
      </c>
      <c r="N174" s="102"/>
      <c r="O174" s="102"/>
      <c r="P174" s="102"/>
      <c r="Q174" s="103"/>
      <c r="R174" s="103"/>
      <c r="S174" s="103"/>
      <c r="T174" s="97"/>
    </row>
    <row r="175" spans="1:20">
      <c r="A175" s="54"/>
      <c r="B175" s="45"/>
      <c r="C175" s="50"/>
      <c r="D175" s="51"/>
      <c r="E175" s="51"/>
      <c r="F175" s="51"/>
      <c r="G175" s="51"/>
      <c r="H175" s="51"/>
      <c r="I175" s="51"/>
      <c r="J175" s="51"/>
      <c r="K175" s="51"/>
      <c r="L175" s="34" t="s">
        <v>23</v>
      </c>
      <c r="M175" s="34" t="s">
        <v>31</v>
      </c>
      <c r="N175" s="102"/>
      <c r="O175" s="102"/>
      <c r="P175" s="102"/>
      <c r="Q175" s="103"/>
      <c r="R175" s="103"/>
      <c r="S175" s="103"/>
      <c r="T175" s="97"/>
    </row>
    <row r="176" spans="1:20" ht="91.5" customHeight="1">
      <c r="A176" s="54" t="s">
        <v>399</v>
      </c>
      <c r="B176" s="45">
        <v>2036</v>
      </c>
      <c r="C176" s="50"/>
      <c r="D176" s="51"/>
      <c r="E176" s="51"/>
      <c r="F176" s="51"/>
      <c r="G176" s="51"/>
      <c r="H176" s="51"/>
      <c r="I176" s="51"/>
      <c r="J176" s="51"/>
      <c r="K176" s="51"/>
      <c r="L176" s="51"/>
      <c r="M176" s="51"/>
      <c r="N176" s="104">
        <v>0</v>
      </c>
      <c r="O176" s="104">
        <v>0</v>
      </c>
      <c r="P176" s="104">
        <v>0</v>
      </c>
      <c r="Q176" s="104">
        <v>0</v>
      </c>
      <c r="R176" s="104">
        <v>0</v>
      </c>
      <c r="S176" s="104">
        <v>0</v>
      </c>
      <c r="T176" s="97"/>
    </row>
    <row r="177" spans="1:20" ht="91.5" customHeight="1">
      <c r="A177" s="180"/>
      <c r="B177" s="179">
        <v>2037</v>
      </c>
      <c r="C177" s="50"/>
      <c r="D177" s="51"/>
      <c r="E177" s="51"/>
      <c r="F177" s="51"/>
      <c r="G177" s="51"/>
      <c r="H177" s="51"/>
      <c r="I177" s="51"/>
      <c r="J177" s="51"/>
      <c r="K177" s="51"/>
      <c r="L177" s="51"/>
      <c r="M177" s="51"/>
      <c r="N177" s="104"/>
      <c r="O177" s="104"/>
      <c r="P177" s="104"/>
      <c r="Q177" s="104"/>
      <c r="R177" s="104"/>
      <c r="S177" s="104"/>
      <c r="T177" s="97"/>
    </row>
    <row r="178" spans="1:20" ht="33.75">
      <c r="A178" s="54" t="s">
        <v>400</v>
      </c>
      <c r="B178" s="45">
        <v>2038</v>
      </c>
      <c r="C178" s="50"/>
      <c r="D178" s="51"/>
      <c r="E178" s="51"/>
      <c r="F178" s="51"/>
      <c r="G178" s="51"/>
      <c r="H178" s="51"/>
      <c r="I178" s="51"/>
      <c r="J178" s="51"/>
      <c r="K178" s="51"/>
      <c r="L178" s="34"/>
      <c r="M178" s="34"/>
      <c r="N178" s="102">
        <f t="shared" ref="N178" si="168">N179+N180</f>
        <v>0</v>
      </c>
      <c r="O178" s="102">
        <f t="shared" ref="O178:S178" si="169">O179+O180</f>
        <v>0</v>
      </c>
      <c r="P178" s="102">
        <f t="shared" si="169"/>
        <v>0</v>
      </c>
      <c r="Q178" s="103">
        <f t="shared" si="169"/>
        <v>0</v>
      </c>
      <c r="R178" s="103">
        <f t="shared" si="169"/>
        <v>0</v>
      </c>
      <c r="S178" s="103">
        <f t="shared" si="169"/>
        <v>0</v>
      </c>
      <c r="T178" s="97"/>
    </row>
    <row r="179" spans="1:20">
      <c r="A179" s="68"/>
      <c r="B179" s="66"/>
      <c r="C179" s="50"/>
      <c r="D179" s="51"/>
      <c r="E179" s="51"/>
      <c r="F179" s="51"/>
      <c r="G179" s="51"/>
      <c r="H179" s="51"/>
      <c r="I179" s="51"/>
      <c r="J179" s="51"/>
      <c r="K179" s="73"/>
      <c r="L179" s="34" t="s">
        <v>23</v>
      </c>
      <c r="M179" s="34" t="s">
        <v>30</v>
      </c>
      <c r="N179" s="102"/>
      <c r="O179" s="102"/>
      <c r="P179" s="102"/>
      <c r="Q179" s="103"/>
      <c r="R179" s="103"/>
      <c r="S179" s="103"/>
      <c r="T179" s="97"/>
    </row>
    <row r="180" spans="1:20">
      <c r="A180" s="68"/>
      <c r="B180" s="66"/>
      <c r="C180" s="50"/>
      <c r="D180" s="51"/>
      <c r="E180" s="51"/>
      <c r="F180" s="51"/>
      <c r="G180" s="51"/>
      <c r="H180" s="51"/>
      <c r="I180" s="51"/>
      <c r="J180" s="51"/>
      <c r="K180" s="73"/>
      <c r="L180" s="34" t="s">
        <v>23</v>
      </c>
      <c r="M180" s="34" t="s">
        <v>31</v>
      </c>
      <c r="N180" s="102"/>
      <c r="O180" s="102"/>
      <c r="P180" s="102"/>
      <c r="Q180" s="103"/>
      <c r="R180" s="103"/>
      <c r="S180" s="103"/>
      <c r="T180" s="97"/>
    </row>
    <row r="181" spans="1:20" ht="90" customHeight="1">
      <c r="A181" s="276" t="s">
        <v>462</v>
      </c>
      <c r="B181" s="311">
        <v>2039</v>
      </c>
      <c r="C181" s="317"/>
      <c r="D181" s="315"/>
      <c r="E181" s="315"/>
      <c r="F181" s="315"/>
      <c r="G181" s="315"/>
      <c r="H181" s="315"/>
      <c r="I181" s="315"/>
      <c r="J181" s="315"/>
      <c r="K181" s="315"/>
      <c r="L181" s="51"/>
      <c r="M181" s="51"/>
      <c r="N181" s="99">
        <f t="shared" ref="N181" si="170">SUM(N182:N187)</f>
        <v>0</v>
      </c>
      <c r="O181" s="99">
        <f t="shared" ref="O181:S181" si="171">SUM(O182:O187)</f>
        <v>0</v>
      </c>
      <c r="P181" s="99">
        <f t="shared" si="171"/>
        <v>0</v>
      </c>
      <c r="Q181" s="99">
        <f t="shared" si="171"/>
        <v>0</v>
      </c>
      <c r="R181" s="99">
        <f t="shared" si="171"/>
        <v>0</v>
      </c>
      <c r="S181" s="99">
        <f t="shared" si="171"/>
        <v>0</v>
      </c>
      <c r="T181" s="97"/>
    </row>
    <row r="182" spans="1:20">
      <c r="A182" s="276"/>
      <c r="B182" s="311"/>
      <c r="C182" s="317"/>
      <c r="D182" s="315"/>
      <c r="E182" s="315"/>
      <c r="F182" s="315"/>
      <c r="G182" s="315"/>
      <c r="H182" s="315"/>
      <c r="I182" s="315"/>
      <c r="J182" s="315"/>
      <c r="K182" s="315"/>
      <c r="L182" s="34" t="s">
        <v>21</v>
      </c>
      <c r="M182" s="34" t="s">
        <v>29</v>
      </c>
      <c r="N182" s="102"/>
      <c r="O182" s="102"/>
      <c r="P182" s="102"/>
      <c r="Q182" s="103"/>
      <c r="R182" s="103"/>
      <c r="S182" s="103"/>
      <c r="T182" s="97"/>
    </row>
    <row r="183" spans="1:20">
      <c r="A183" s="276"/>
      <c r="B183" s="311"/>
      <c r="C183" s="317"/>
      <c r="D183" s="315"/>
      <c r="E183" s="315"/>
      <c r="F183" s="315"/>
      <c r="G183" s="315"/>
      <c r="H183" s="315"/>
      <c r="I183" s="315"/>
      <c r="J183" s="315"/>
      <c r="K183" s="315"/>
      <c r="L183" s="34" t="s">
        <v>24</v>
      </c>
      <c r="M183" s="34" t="s">
        <v>34</v>
      </c>
      <c r="N183" s="102"/>
      <c r="O183" s="102"/>
      <c r="P183" s="102"/>
      <c r="Q183" s="103"/>
      <c r="R183" s="103"/>
      <c r="S183" s="103"/>
      <c r="T183" s="97"/>
    </row>
    <row r="184" spans="1:20">
      <c r="A184" s="276"/>
      <c r="B184" s="311"/>
      <c r="C184" s="317"/>
      <c r="D184" s="315"/>
      <c r="E184" s="315"/>
      <c r="F184" s="315"/>
      <c r="G184" s="315"/>
      <c r="H184" s="315"/>
      <c r="I184" s="315"/>
      <c r="J184" s="315"/>
      <c r="K184" s="315"/>
      <c r="L184" s="34" t="s">
        <v>27</v>
      </c>
      <c r="M184" s="34" t="s">
        <v>27</v>
      </c>
      <c r="N184" s="102"/>
      <c r="O184" s="102"/>
      <c r="P184" s="102"/>
      <c r="Q184" s="103"/>
      <c r="R184" s="103"/>
      <c r="S184" s="103"/>
      <c r="T184" s="97"/>
    </row>
    <row r="185" spans="1:20">
      <c r="A185" s="276"/>
      <c r="B185" s="311"/>
      <c r="C185" s="317"/>
      <c r="D185" s="315"/>
      <c r="E185" s="315"/>
      <c r="F185" s="315"/>
      <c r="G185" s="315"/>
      <c r="H185" s="315"/>
      <c r="I185" s="315"/>
      <c r="J185" s="315"/>
      <c r="K185" s="315"/>
      <c r="L185" s="34" t="s">
        <v>33</v>
      </c>
      <c r="M185" s="34" t="s">
        <v>21</v>
      </c>
      <c r="N185" s="102"/>
      <c r="O185" s="102"/>
      <c r="P185" s="102"/>
      <c r="Q185" s="103"/>
      <c r="R185" s="103"/>
      <c r="S185" s="103"/>
      <c r="T185" s="97"/>
    </row>
    <row r="186" spans="1:20">
      <c r="A186" s="276"/>
      <c r="B186" s="311"/>
      <c r="C186" s="317"/>
      <c r="D186" s="315"/>
      <c r="E186" s="315"/>
      <c r="F186" s="315"/>
      <c r="G186" s="315"/>
      <c r="H186" s="315"/>
      <c r="I186" s="315"/>
      <c r="J186" s="315"/>
      <c r="K186" s="315"/>
      <c r="L186" s="34" t="s">
        <v>33</v>
      </c>
      <c r="M186" s="34" t="s">
        <v>24</v>
      </c>
      <c r="N186" s="102"/>
      <c r="O186" s="102"/>
      <c r="P186" s="102"/>
      <c r="Q186" s="103"/>
      <c r="R186" s="103"/>
      <c r="S186" s="103"/>
      <c r="T186" s="97"/>
    </row>
    <row r="187" spans="1:20">
      <c r="A187" s="276"/>
      <c r="B187" s="311"/>
      <c r="C187" s="317"/>
      <c r="D187" s="315"/>
      <c r="E187" s="315"/>
      <c r="F187" s="315"/>
      <c r="G187" s="315"/>
      <c r="H187" s="315"/>
      <c r="I187" s="315"/>
      <c r="J187" s="315"/>
      <c r="K187" s="315"/>
      <c r="L187" s="34" t="s">
        <v>28</v>
      </c>
      <c r="M187" s="34" t="s">
        <v>22</v>
      </c>
      <c r="N187" s="102"/>
      <c r="O187" s="102"/>
      <c r="P187" s="102"/>
      <c r="Q187" s="103"/>
      <c r="R187" s="103"/>
      <c r="S187" s="103"/>
      <c r="T187" s="97"/>
    </row>
    <row r="188" spans="1:20" ht="39" customHeight="1">
      <c r="A188" s="276" t="s">
        <v>402</v>
      </c>
      <c r="B188" s="311">
        <v>2040</v>
      </c>
      <c r="C188" s="317"/>
      <c r="D188" s="315"/>
      <c r="E188" s="315"/>
      <c r="F188" s="315"/>
      <c r="G188" s="315"/>
      <c r="H188" s="315"/>
      <c r="I188" s="315"/>
      <c r="J188" s="315"/>
      <c r="K188" s="315"/>
      <c r="L188" s="51"/>
      <c r="M188" s="51"/>
      <c r="N188" s="99">
        <f t="shared" ref="N188" si="172">SUM(N189:N192)</f>
        <v>0</v>
      </c>
      <c r="O188" s="99">
        <f t="shared" ref="O188:S188" si="173">SUM(O189:O192)</f>
        <v>0</v>
      </c>
      <c r="P188" s="99">
        <f t="shared" si="173"/>
        <v>0</v>
      </c>
      <c r="Q188" s="99">
        <f t="shared" si="173"/>
        <v>0</v>
      </c>
      <c r="R188" s="99">
        <f t="shared" si="173"/>
        <v>0</v>
      </c>
      <c r="S188" s="99">
        <f t="shared" si="173"/>
        <v>0</v>
      </c>
      <c r="T188" s="97"/>
    </row>
    <row r="189" spans="1:20">
      <c r="A189" s="276"/>
      <c r="B189" s="311"/>
      <c r="C189" s="317"/>
      <c r="D189" s="315"/>
      <c r="E189" s="315"/>
      <c r="F189" s="315"/>
      <c r="G189" s="315"/>
      <c r="H189" s="315"/>
      <c r="I189" s="315"/>
      <c r="J189" s="315"/>
      <c r="K189" s="315"/>
      <c r="L189" s="34" t="s">
        <v>21</v>
      </c>
      <c r="M189" s="34" t="s">
        <v>29</v>
      </c>
      <c r="N189" s="102"/>
      <c r="O189" s="102"/>
      <c r="P189" s="102"/>
      <c r="Q189" s="103"/>
      <c r="R189" s="103"/>
      <c r="S189" s="103"/>
      <c r="T189" s="97"/>
    </row>
    <row r="190" spans="1:20">
      <c r="A190" s="276"/>
      <c r="B190" s="311"/>
      <c r="C190" s="317"/>
      <c r="D190" s="315"/>
      <c r="E190" s="315"/>
      <c r="F190" s="315"/>
      <c r="G190" s="315"/>
      <c r="H190" s="315"/>
      <c r="I190" s="315"/>
      <c r="J190" s="315"/>
      <c r="K190" s="315"/>
      <c r="L190" s="34" t="s">
        <v>27</v>
      </c>
      <c r="M190" s="34" t="s">
        <v>27</v>
      </c>
      <c r="N190" s="102"/>
      <c r="O190" s="102"/>
      <c r="P190" s="102"/>
      <c r="Q190" s="103"/>
      <c r="R190" s="103"/>
      <c r="S190" s="103"/>
      <c r="T190" s="97"/>
    </row>
    <row r="191" spans="1:20">
      <c r="A191" s="276"/>
      <c r="B191" s="311"/>
      <c r="C191" s="317"/>
      <c r="D191" s="315"/>
      <c r="E191" s="315"/>
      <c r="F191" s="315"/>
      <c r="G191" s="315"/>
      <c r="H191" s="315"/>
      <c r="I191" s="315"/>
      <c r="J191" s="315"/>
      <c r="K191" s="315"/>
      <c r="L191" s="34" t="s">
        <v>27</v>
      </c>
      <c r="M191" s="34" t="s">
        <v>30</v>
      </c>
      <c r="N191" s="102"/>
      <c r="O191" s="102"/>
      <c r="P191" s="102"/>
      <c r="Q191" s="103"/>
      <c r="R191" s="103"/>
      <c r="S191" s="103"/>
      <c r="T191" s="97"/>
    </row>
    <row r="192" spans="1:20">
      <c r="A192" s="276"/>
      <c r="B192" s="311"/>
      <c r="C192" s="317"/>
      <c r="D192" s="315"/>
      <c r="E192" s="315"/>
      <c r="F192" s="315"/>
      <c r="G192" s="315"/>
      <c r="H192" s="315"/>
      <c r="I192" s="315"/>
      <c r="J192" s="315"/>
      <c r="K192" s="315"/>
      <c r="L192" s="34" t="s">
        <v>33</v>
      </c>
      <c r="M192" s="34" t="s">
        <v>21</v>
      </c>
      <c r="N192" s="102"/>
      <c r="O192" s="102"/>
      <c r="P192" s="102"/>
      <c r="Q192" s="103"/>
      <c r="R192" s="103"/>
      <c r="S192" s="103"/>
      <c r="T192" s="97"/>
    </row>
    <row r="193" spans="1:20" ht="117" customHeight="1">
      <c r="A193" s="54" t="s">
        <v>463</v>
      </c>
      <c r="B193" s="45">
        <v>2041</v>
      </c>
      <c r="C193" s="50"/>
      <c r="D193" s="51"/>
      <c r="E193" s="51"/>
      <c r="F193" s="51"/>
      <c r="G193" s="51"/>
      <c r="H193" s="51"/>
      <c r="I193" s="51"/>
      <c r="J193" s="51"/>
      <c r="K193" s="51"/>
      <c r="L193" s="51"/>
      <c r="M193" s="51"/>
      <c r="N193" s="104">
        <v>0</v>
      </c>
      <c r="O193" s="104">
        <v>0</v>
      </c>
      <c r="P193" s="104">
        <v>0</v>
      </c>
      <c r="Q193" s="104">
        <v>0</v>
      </c>
      <c r="R193" s="104">
        <v>0</v>
      </c>
      <c r="S193" s="104">
        <v>0</v>
      </c>
      <c r="T193" s="97"/>
    </row>
    <row r="194" spans="1:20" ht="45.75" customHeight="1">
      <c r="A194" s="54" t="s">
        <v>404</v>
      </c>
      <c r="B194" s="45">
        <v>2042</v>
      </c>
      <c r="C194" s="50"/>
      <c r="D194" s="51"/>
      <c r="E194" s="51"/>
      <c r="F194" s="51"/>
      <c r="G194" s="51"/>
      <c r="H194" s="51"/>
      <c r="I194" s="51"/>
      <c r="J194" s="51"/>
      <c r="K194" s="51"/>
      <c r="L194" s="51"/>
      <c r="M194" s="51"/>
      <c r="N194" s="104">
        <v>0</v>
      </c>
      <c r="O194" s="104">
        <v>0</v>
      </c>
      <c r="P194" s="104">
        <v>0</v>
      </c>
      <c r="Q194" s="104">
        <v>0</v>
      </c>
      <c r="R194" s="104">
        <v>0</v>
      </c>
      <c r="S194" s="104">
        <v>0</v>
      </c>
      <c r="T194" s="97"/>
    </row>
    <row r="195" spans="1:20" ht="22.5">
      <c r="A195" s="54" t="s">
        <v>405</v>
      </c>
      <c r="B195" s="45">
        <v>2043</v>
      </c>
      <c r="C195" s="50"/>
      <c r="D195" s="51"/>
      <c r="E195" s="51"/>
      <c r="F195" s="51"/>
      <c r="G195" s="51"/>
      <c r="H195" s="51"/>
      <c r="I195" s="51"/>
      <c r="J195" s="51"/>
      <c r="K195" s="51"/>
      <c r="L195" s="51"/>
      <c r="M195" s="51"/>
      <c r="N195" s="104">
        <v>0</v>
      </c>
      <c r="O195" s="104">
        <v>0</v>
      </c>
      <c r="P195" s="104">
        <v>0</v>
      </c>
      <c r="Q195" s="104">
        <v>0</v>
      </c>
      <c r="R195" s="104">
        <v>0</v>
      </c>
      <c r="S195" s="104">
        <v>0</v>
      </c>
      <c r="T195" s="97"/>
    </row>
    <row r="196" spans="1:20" ht="78.75">
      <c r="A196" s="54" t="s">
        <v>406</v>
      </c>
      <c r="B196" s="45">
        <v>2044</v>
      </c>
      <c r="C196" s="50"/>
      <c r="D196" s="51"/>
      <c r="E196" s="51"/>
      <c r="F196" s="51"/>
      <c r="G196" s="51"/>
      <c r="H196" s="51"/>
      <c r="I196" s="51"/>
      <c r="J196" s="51"/>
      <c r="K196" s="51"/>
      <c r="L196" s="51"/>
      <c r="M196" s="51"/>
      <c r="N196" s="104">
        <v>0</v>
      </c>
      <c r="O196" s="104">
        <v>0</v>
      </c>
      <c r="P196" s="104">
        <v>0</v>
      </c>
      <c r="Q196" s="104">
        <v>0</v>
      </c>
      <c r="R196" s="104">
        <v>0</v>
      </c>
      <c r="S196" s="104">
        <v>0</v>
      </c>
      <c r="T196" s="97"/>
    </row>
    <row r="197" spans="1:20" ht="24.75" customHeight="1">
      <c r="A197" s="54" t="s">
        <v>407</v>
      </c>
      <c r="B197" s="45">
        <v>2045</v>
      </c>
      <c r="C197" s="50"/>
      <c r="D197" s="51"/>
      <c r="E197" s="51"/>
      <c r="F197" s="51"/>
      <c r="G197" s="51"/>
      <c r="H197" s="51"/>
      <c r="I197" s="51"/>
      <c r="J197" s="51"/>
      <c r="K197" s="51"/>
      <c r="L197" s="51"/>
      <c r="M197" s="51"/>
      <c r="N197" s="104">
        <v>0</v>
      </c>
      <c r="O197" s="104">
        <v>0</v>
      </c>
      <c r="P197" s="104">
        <v>0</v>
      </c>
      <c r="Q197" s="104">
        <v>0</v>
      </c>
      <c r="R197" s="104">
        <v>0</v>
      </c>
      <c r="S197" s="104">
        <v>0</v>
      </c>
      <c r="T197" s="97"/>
    </row>
    <row r="198" spans="1:20" ht="60" customHeight="1">
      <c r="A198" s="54" t="s">
        <v>408</v>
      </c>
      <c r="B198" s="45">
        <v>2046</v>
      </c>
      <c r="C198" s="50"/>
      <c r="D198" s="51"/>
      <c r="E198" s="51"/>
      <c r="F198" s="51"/>
      <c r="G198" s="51"/>
      <c r="H198" s="51"/>
      <c r="I198" s="51"/>
      <c r="J198" s="51"/>
      <c r="K198" s="51"/>
      <c r="L198" s="51"/>
      <c r="M198" s="51"/>
      <c r="N198" s="104">
        <v>0</v>
      </c>
      <c r="O198" s="104">
        <v>0</v>
      </c>
      <c r="P198" s="104">
        <v>0</v>
      </c>
      <c r="Q198" s="104">
        <v>0</v>
      </c>
      <c r="R198" s="104">
        <v>0</v>
      </c>
      <c r="S198" s="104">
        <v>0</v>
      </c>
      <c r="T198" s="97"/>
    </row>
    <row r="199" spans="1:20" ht="84.75" customHeight="1">
      <c r="A199" s="113" t="s">
        <v>464</v>
      </c>
      <c r="B199" s="114">
        <v>2100</v>
      </c>
      <c r="C199" s="115" t="s">
        <v>20</v>
      </c>
      <c r="D199" s="115" t="s">
        <v>20</v>
      </c>
      <c r="E199" s="115" t="s">
        <v>20</v>
      </c>
      <c r="F199" s="115" t="s">
        <v>20</v>
      </c>
      <c r="G199" s="115" t="s">
        <v>20</v>
      </c>
      <c r="H199" s="115" t="s">
        <v>20</v>
      </c>
      <c r="I199" s="115" t="s">
        <v>20</v>
      </c>
      <c r="J199" s="115" t="s">
        <v>20</v>
      </c>
      <c r="K199" s="115" t="s">
        <v>20</v>
      </c>
      <c r="L199" s="51"/>
      <c r="M199" s="51"/>
      <c r="N199" s="111">
        <f>N200+N204+N205+N212+N213+N214+N215+N216+N217+N218+N219+N220+N221+N231+N243</f>
        <v>1225.5</v>
      </c>
      <c r="O199" s="111">
        <f>O200+O204+O205+O212+O213+O214+O215+O216+O217+O218+O231+O243</f>
        <v>1225.5</v>
      </c>
      <c r="P199" s="111">
        <f>P200+P204+P205+P212+P213+P214+P215+P216+P217+P218+P219+P220+P221+P231+P243</f>
        <v>70.8</v>
      </c>
      <c r="Q199" s="111">
        <f>Q200+Q204+Q205+Q212+Q213+Q214+Q215+Q216+Q217+Q218+Q231+Q243</f>
        <v>515</v>
      </c>
      <c r="R199" s="111">
        <f>R200+R204+R205+R212+R213+R214+R215+R216+R217+R218+R231+R243</f>
        <v>300</v>
      </c>
      <c r="S199" s="111">
        <f>S200+S204+S205+S212+S213+S214+S215+S216+S217+S218+S231+S243</f>
        <v>300</v>
      </c>
      <c r="T199" s="97"/>
    </row>
    <row r="200" spans="1:20" ht="39.75" customHeight="1">
      <c r="A200" s="54" t="s">
        <v>465</v>
      </c>
      <c r="B200" s="45">
        <v>2101</v>
      </c>
      <c r="C200" s="50"/>
      <c r="D200" s="51"/>
      <c r="E200" s="51"/>
      <c r="F200" s="51"/>
      <c r="G200" s="51"/>
      <c r="H200" s="51"/>
      <c r="I200" s="51"/>
      <c r="J200" s="51"/>
      <c r="K200" s="51"/>
      <c r="L200" s="51"/>
      <c r="M200" s="51"/>
      <c r="N200" s="104">
        <f t="shared" ref="N200" si="174">SUM(N201:N203)</f>
        <v>0</v>
      </c>
      <c r="O200" s="104">
        <f t="shared" ref="O200:S200" si="175">SUM(O201:O203)</f>
        <v>0</v>
      </c>
      <c r="P200" s="104">
        <f t="shared" si="175"/>
        <v>0</v>
      </c>
      <c r="Q200" s="104">
        <f t="shared" si="175"/>
        <v>0</v>
      </c>
      <c r="R200" s="104">
        <f t="shared" si="175"/>
        <v>0</v>
      </c>
      <c r="S200" s="104">
        <f t="shared" si="175"/>
        <v>0</v>
      </c>
      <c r="T200" s="97"/>
    </row>
    <row r="201" spans="1:20">
      <c r="A201" s="54"/>
      <c r="B201" s="45"/>
      <c r="C201" s="50"/>
      <c r="D201" s="51"/>
      <c r="E201" s="51"/>
      <c r="F201" s="51"/>
      <c r="G201" s="51"/>
      <c r="H201" s="51"/>
      <c r="I201" s="51"/>
      <c r="J201" s="51"/>
      <c r="K201" s="51"/>
      <c r="L201" s="110" t="s">
        <v>21</v>
      </c>
      <c r="M201" s="110" t="s">
        <v>22</v>
      </c>
      <c r="N201" s="104">
        <v>0</v>
      </c>
      <c r="O201" s="104">
        <v>0</v>
      </c>
      <c r="P201" s="104">
        <v>0</v>
      </c>
      <c r="Q201" s="104">
        <v>0</v>
      </c>
      <c r="R201" s="104">
        <v>0</v>
      </c>
      <c r="S201" s="104">
        <v>0</v>
      </c>
      <c r="T201" s="97"/>
    </row>
    <row r="202" spans="1:20">
      <c r="A202" s="54"/>
      <c r="B202" s="45"/>
      <c r="C202" s="50"/>
      <c r="D202" s="51"/>
      <c r="E202" s="51"/>
      <c r="F202" s="51"/>
      <c r="G202" s="51"/>
      <c r="H202" s="51"/>
      <c r="I202" s="51"/>
      <c r="J202" s="51"/>
      <c r="K202" s="51"/>
      <c r="L202" s="110" t="s">
        <v>21</v>
      </c>
      <c r="M202" s="110" t="s">
        <v>23</v>
      </c>
      <c r="N202" s="104">
        <v>0</v>
      </c>
      <c r="O202" s="104">
        <v>0</v>
      </c>
      <c r="P202" s="104">
        <v>0</v>
      </c>
      <c r="Q202" s="104">
        <v>0</v>
      </c>
      <c r="R202" s="104">
        <v>0</v>
      </c>
      <c r="S202" s="104">
        <v>0</v>
      </c>
      <c r="T202" s="97"/>
    </row>
    <row r="203" spans="1:20">
      <c r="A203" s="54"/>
      <c r="B203" s="45"/>
      <c r="C203" s="50"/>
      <c r="D203" s="51"/>
      <c r="E203" s="51"/>
      <c r="F203" s="51"/>
      <c r="G203" s="51"/>
      <c r="H203" s="51"/>
      <c r="I203" s="51"/>
      <c r="J203" s="51"/>
      <c r="K203" s="51"/>
      <c r="L203" s="110" t="s">
        <v>21</v>
      </c>
      <c r="M203" s="110" t="s">
        <v>29</v>
      </c>
      <c r="N203" s="104">
        <v>0</v>
      </c>
      <c r="O203" s="104">
        <v>0</v>
      </c>
      <c r="P203" s="104">
        <v>0</v>
      </c>
      <c r="Q203" s="104">
        <v>0</v>
      </c>
      <c r="R203" s="104">
        <v>0</v>
      </c>
      <c r="S203" s="104">
        <v>0</v>
      </c>
      <c r="T203" s="97"/>
    </row>
    <row r="204" spans="1:20" ht="22.5">
      <c r="A204" s="54" t="s">
        <v>410</v>
      </c>
      <c r="B204" s="45">
        <v>2102</v>
      </c>
      <c r="C204" s="50"/>
      <c r="D204" s="51"/>
      <c r="E204" s="51"/>
      <c r="F204" s="51"/>
      <c r="G204" s="51"/>
      <c r="H204" s="51"/>
      <c r="I204" s="51"/>
      <c r="J204" s="51"/>
      <c r="K204" s="51"/>
      <c r="L204" s="51"/>
      <c r="M204" s="51"/>
      <c r="N204" s="104">
        <v>0</v>
      </c>
      <c r="O204" s="104">
        <v>0</v>
      </c>
      <c r="P204" s="104">
        <v>0</v>
      </c>
      <c r="Q204" s="104">
        <v>0</v>
      </c>
      <c r="R204" s="104">
        <v>0</v>
      </c>
      <c r="S204" s="104">
        <v>0</v>
      </c>
      <c r="T204" s="97"/>
    </row>
    <row r="205" spans="1:20" ht="101.25" customHeight="1">
      <c r="A205" s="276" t="s">
        <v>191</v>
      </c>
      <c r="B205" s="311">
        <v>2103</v>
      </c>
      <c r="C205" s="317"/>
      <c r="D205" s="315"/>
      <c r="E205" s="315"/>
      <c r="F205" s="315"/>
      <c r="G205" s="315"/>
      <c r="H205" s="315"/>
      <c r="I205" s="315"/>
      <c r="J205" s="315"/>
      <c r="K205" s="315"/>
      <c r="L205" s="51"/>
      <c r="M205" s="51"/>
      <c r="N205" s="99">
        <f t="shared" ref="N205" si="176">SUM(N206:N211)</f>
        <v>0</v>
      </c>
      <c r="O205" s="99">
        <f t="shared" ref="O205:S205" si="177">SUM(O206:O211)</f>
        <v>0</v>
      </c>
      <c r="P205" s="99">
        <f t="shared" si="177"/>
        <v>0</v>
      </c>
      <c r="Q205" s="99">
        <f t="shared" si="177"/>
        <v>0</v>
      </c>
      <c r="R205" s="99">
        <f t="shared" si="177"/>
        <v>0</v>
      </c>
      <c r="S205" s="99">
        <f t="shared" si="177"/>
        <v>0</v>
      </c>
      <c r="T205" s="97"/>
    </row>
    <row r="206" spans="1:20">
      <c r="A206" s="276"/>
      <c r="B206" s="311"/>
      <c r="C206" s="317"/>
      <c r="D206" s="315"/>
      <c r="E206" s="315"/>
      <c r="F206" s="315"/>
      <c r="G206" s="315"/>
      <c r="H206" s="315"/>
      <c r="I206" s="315"/>
      <c r="J206" s="315"/>
      <c r="K206" s="315"/>
      <c r="L206" s="34" t="s">
        <v>21</v>
      </c>
      <c r="M206" s="34" t="s">
        <v>29</v>
      </c>
      <c r="N206" s="102"/>
      <c r="O206" s="102"/>
      <c r="P206" s="102"/>
      <c r="Q206" s="103"/>
      <c r="R206" s="103"/>
      <c r="S206" s="103"/>
      <c r="T206" s="97"/>
    </row>
    <row r="207" spans="1:20">
      <c r="A207" s="276"/>
      <c r="B207" s="311"/>
      <c r="C207" s="317"/>
      <c r="D207" s="315"/>
      <c r="E207" s="315"/>
      <c r="F207" s="315"/>
      <c r="G207" s="315"/>
      <c r="H207" s="315"/>
      <c r="I207" s="315"/>
      <c r="J207" s="315"/>
      <c r="K207" s="315"/>
      <c r="L207" s="34" t="s">
        <v>25</v>
      </c>
      <c r="M207" s="34" t="s">
        <v>23</v>
      </c>
      <c r="N207" s="102"/>
      <c r="O207" s="102"/>
      <c r="P207" s="102"/>
      <c r="Q207" s="103"/>
      <c r="R207" s="103"/>
      <c r="S207" s="103"/>
      <c r="T207" s="97"/>
    </row>
    <row r="208" spans="1:20">
      <c r="A208" s="276"/>
      <c r="B208" s="311"/>
      <c r="C208" s="317"/>
      <c r="D208" s="315"/>
      <c r="E208" s="315"/>
      <c r="F208" s="315"/>
      <c r="G208" s="315"/>
      <c r="H208" s="315"/>
      <c r="I208" s="315"/>
      <c r="J208" s="315"/>
      <c r="K208" s="315"/>
      <c r="L208" s="34" t="s">
        <v>24</v>
      </c>
      <c r="M208" s="34" t="s">
        <v>33</v>
      </c>
      <c r="N208" s="102"/>
      <c r="O208" s="102"/>
      <c r="P208" s="102"/>
      <c r="Q208" s="103"/>
      <c r="R208" s="103"/>
      <c r="S208" s="103"/>
      <c r="T208" s="97"/>
    </row>
    <row r="209" spans="1:20">
      <c r="A209" s="276"/>
      <c r="B209" s="311"/>
      <c r="C209" s="317"/>
      <c r="D209" s="315"/>
      <c r="E209" s="315"/>
      <c r="F209" s="315"/>
      <c r="G209" s="315"/>
      <c r="H209" s="315"/>
      <c r="I209" s="315"/>
      <c r="J209" s="315"/>
      <c r="K209" s="315"/>
      <c r="L209" s="34" t="s">
        <v>24</v>
      </c>
      <c r="M209" s="34" t="s">
        <v>30</v>
      </c>
      <c r="N209" s="102"/>
      <c r="O209" s="102"/>
      <c r="P209" s="102"/>
      <c r="Q209" s="103"/>
      <c r="R209" s="103"/>
      <c r="S209" s="103"/>
      <c r="T209" s="97"/>
    </row>
    <row r="210" spans="1:20">
      <c r="A210" s="276"/>
      <c r="B210" s="311"/>
      <c r="C210" s="317"/>
      <c r="D210" s="315"/>
      <c r="E210" s="315"/>
      <c r="F210" s="315"/>
      <c r="G210" s="315"/>
      <c r="H210" s="315"/>
      <c r="I210" s="315"/>
      <c r="J210" s="315"/>
      <c r="K210" s="315"/>
      <c r="L210" s="34" t="s">
        <v>24</v>
      </c>
      <c r="M210" s="34" t="s">
        <v>34</v>
      </c>
      <c r="N210" s="102"/>
      <c r="O210" s="102"/>
      <c r="P210" s="102"/>
      <c r="Q210" s="103"/>
      <c r="R210" s="103"/>
      <c r="S210" s="103"/>
      <c r="T210" s="97"/>
    </row>
    <row r="211" spans="1:20">
      <c r="A211" s="276"/>
      <c r="B211" s="311"/>
      <c r="C211" s="317"/>
      <c r="D211" s="315"/>
      <c r="E211" s="315"/>
      <c r="F211" s="315"/>
      <c r="G211" s="315"/>
      <c r="H211" s="315"/>
      <c r="I211" s="315"/>
      <c r="J211" s="315"/>
      <c r="K211" s="315"/>
      <c r="L211" s="34" t="s">
        <v>25</v>
      </c>
      <c r="M211" s="34" t="s">
        <v>25</v>
      </c>
      <c r="N211" s="102"/>
      <c r="O211" s="102"/>
      <c r="P211" s="102"/>
      <c r="Q211" s="103"/>
      <c r="R211" s="103"/>
      <c r="S211" s="103"/>
      <c r="T211" s="97"/>
    </row>
    <row r="212" spans="1:20" ht="222" customHeight="1">
      <c r="A212" s="54" t="s">
        <v>412</v>
      </c>
      <c r="B212" s="45">
        <v>2104</v>
      </c>
      <c r="C212" s="50"/>
      <c r="D212" s="51"/>
      <c r="E212" s="51"/>
      <c r="F212" s="51"/>
      <c r="G212" s="51"/>
      <c r="H212" s="51"/>
      <c r="I212" s="51"/>
      <c r="J212" s="51"/>
      <c r="K212" s="51"/>
      <c r="L212" s="51"/>
      <c r="M212" s="51"/>
      <c r="N212" s="104">
        <v>0</v>
      </c>
      <c r="O212" s="104">
        <v>0</v>
      </c>
      <c r="P212" s="104">
        <v>0</v>
      </c>
      <c r="Q212" s="104">
        <v>0</v>
      </c>
      <c r="R212" s="104">
        <v>0</v>
      </c>
      <c r="S212" s="104">
        <v>0</v>
      </c>
      <c r="T212" s="97"/>
    </row>
    <row r="213" spans="1:20" ht="33.75">
      <c r="A213" s="54" t="s">
        <v>466</v>
      </c>
      <c r="B213" s="45">
        <v>2105</v>
      </c>
      <c r="C213" s="50"/>
      <c r="D213" s="51"/>
      <c r="E213" s="51"/>
      <c r="F213" s="51"/>
      <c r="G213" s="51"/>
      <c r="H213" s="51"/>
      <c r="I213" s="51"/>
      <c r="J213" s="51"/>
      <c r="K213" s="51"/>
      <c r="L213" s="51"/>
      <c r="M213" s="51"/>
      <c r="N213" s="104">
        <v>0</v>
      </c>
      <c r="O213" s="104">
        <v>0</v>
      </c>
      <c r="P213" s="104">
        <v>0</v>
      </c>
      <c r="Q213" s="104">
        <v>0</v>
      </c>
      <c r="R213" s="104">
        <v>0</v>
      </c>
      <c r="S213" s="104">
        <v>0</v>
      </c>
      <c r="T213" s="97"/>
    </row>
    <row r="214" spans="1:20" ht="48.75" customHeight="1">
      <c r="A214" s="54" t="s">
        <v>414</v>
      </c>
      <c r="B214" s="45">
        <v>2106</v>
      </c>
      <c r="C214" s="50"/>
      <c r="D214" s="51"/>
      <c r="E214" s="51"/>
      <c r="F214" s="51"/>
      <c r="G214" s="51"/>
      <c r="H214" s="51"/>
      <c r="I214" s="51"/>
      <c r="J214" s="51"/>
      <c r="K214" s="51"/>
      <c r="L214" s="51"/>
      <c r="M214" s="51"/>
      <c r="N214" s="104"/>
      <c r="O214" s="104"/>
      <c r="P214" s="104"/>
      <c r="Q214" s="104"/>
      <c r="R214" s="104"/>
      <c r="S214" s="104"/>
      <c r="T214" s="97"/>
    </row>
    <row r="215" spans="1:20" ht="43.5" customHeight="1">
      <c r="A215" s="54" t="s">
        <v>197</v>
      </c>
      <c r="B215" s="45">
        <v>2107</v>
      </c>
      <c r="C215" s="50"/>
      <c r="D215" s="51"/>
      <c r="E215" s="51"/>
      <c r="F215" s="51"/>
      <c r="G215" s="51"/>
      <c r="H215" s="51"/>
      <c r="I215" s="51"/>
      <c r="J215" s="51"/>
      <c r="K215" s="51"/>
      <c r="L215" s="51"/>
      <c r="M215" s="51"/>
      <c r="N215" s="104">
        <v>0</v>
      </c>
      <c r="O215" s="104">
        <v>0</v>
      </c>
      <c r="P215" s="104">
        <v>0</v>
      </c>
      <c r="Q215" s="104">
        <v>0</v>
      </c>
      <c r="R215" s="104">
        <v>0</v>
      </c>
      <c r="S215" s="104">
        <v>0</v>
      </c>
      <c r="T215" s="97"/>
    </row>
    <row r="216" spans="1:20" ht="117" customHeight="1">
      <c r="A216" s="54" t="s">
        <v>467</v>
      </c>
      <c r="B216" s="45">
        <v>2108</v>
      </c>
      <c r="C216" s="50"/>
      <c r="D216" s="51"/>
      <c r="E216" s="51"/>
      <c r="F216" s="51"/>
      <c r="G216" s="51"/>
      <c r="H216" s="51"/>
      <c r="I216" s="51"/>
      <c r="J216" s="51"/>
      <c r="K216" s="51"/>
      <c r="L216" s="34" t="s">
        <v>21</v>
      </c>
      <c r="M216" s="34" t="s">
        <v>27</v>
      </c>
      <c r="N216" s="104"/>
      <c r="O216" s="104"/>
      <c r="P216" s="104"/>
      <c r="Q216" s="104"/>
      <c r="R216" s="104"/>
      <c r="S216" s="104"/>
      <c r="T216" s="97"/>
    </row>
    <row r="217" spans="1:20" ht="119.25" customHeight="1">
      <c r="A217" s="54" t="s">
        <v>199</v>
      </c>
      <c r="B217" s="45">
        <v>2109</v>
      </c>
      <c r="C217" s="50"/>
      <c r="D217" s="51"/>
      <c r="E217" s="51"/>
      <c r="F217" s="51"/>
      <c r="G217" s="51"/>
      <c r="H217" s="51"/>
      <c r="I217" s="51"/>
      <c r="J217" s="51"/>
      <c r="K217" s="51"/>
      <c r="L217" s="51"/>
      <c r="M217" s="51"/>
      <c r="N217" s="104">
        <v>0</v>
      </c>
      <c r="O217" s="104">
        <v>0</v>
      </c>
      <c r="P217" s="104">
        <v>0</v>
      </c>
      <c r="Q217" s="104">
        <v>0</v>
      </c>
      <c r="R217" s="104">
        <v>0</v>
      </c>
      <c r="S217" s="104">
        <v>0</v>
      </c>
      <c r="T217" s="97"/>
    </row>
    <row r="218" spans="1:20" ht="110.25" customHeight="1">
      <c r="A218" s="54" t="s">
        <v>468</v>
      </c>
      <c r="B218" s="45">
        <v>2110</v>
      </c>
      <c r="C218" s="50"/>
      <c r="D218" s="51"/>
      <c r="E218" s="51"/>
      <c r="F218" s="51"/>
      <c r="G218" s="51"/>
      <c r="H218" s="51"/>
      <c r="I218" s="51"/>
      <c r="J218" s="51"/>
      <c r="K218" s="51"/>
      <c r="L218" s="51"/>
      <c r="M218" s="51"/>
      <c r="N218" s="104">
        <v>0</v>
      </c>
      <c r="O218" s="104">
        <v>0</v>
      </c>
      <c r="P218" s="104">
        <v>0</v>
      </c>
      <c r="Q218" s="104">
        <v>0</v>
      </c>
      <c r="R218" s="104">
        <v>0</v>
      </c>
      <c r="S218" s="104">
        <v>0</v>
      </c>
      <c r="T218" s="97"/>
    </row>
    <row r="219" spans="1:20" ht="123.75">
      <c r="A219" s="54" t="s">
        <v>469</v>
      </c>
      <c r="B219" s="45">
        <v>2111</v>
      </c>
      <c r="C219" s="50"/>
      <c r="D219" s="51"/>
      <c r="E219" s="51"/>
      <c r="F219" s="51"/>
      <c r="G219" s="51"/>
      <c r="H219" s="51"/>
      <c r="I219" s="51"/>
      <c r="J219" s="51"/>
      <c r="K219" s="51"/>
      <c r="L219" s="34" t="s">
        <v>34</v>
      </c>
      <c r="M219" s="34" t="s">
        <v>22</v>
      </c>
      <c r="N219" s="104">
        <v>0</v>
      </c>
      <c r="O219" s="104">
        <v>0</v>
      </c>
      <c r="P219" s="104">
        <v>0</v>
      </c>
      <c r="Q219" s="104">
        <v>0</v>
      </c>
      <c r="R219" s="104">
        <v>0</v>
      </c>
      <c r="S219" s="104">
        <v>0</v>
      </c>
      <c r="T219" s="97"/>
    </row>
    <row r="220" spans="1:20" ht="43.5" customHeight="1">
      <c r="A220" s="54" t="s">
        <v>470</v>
      </c>
      <c r="B220" s="45">
        <v>2112</v>
      </c>
      <c r="C220" s="50"/>
      <c r="D220" s="51"/>
      <c r="E220" s="51"/>
      <c r="F220" s="51"/>
      <c r="G220" s="51"/>
      <c r="H220" s="51"/>
      <c r="I220" s="51"/>
      <c r="J220" s="51"/>
      <c r="K220" s="51"/>
      <c r="L220" s="51"/>
      <c r="M220" s="51"/>
      <c r="N220" s="104">
        <v>0</v>
      </c>
      <c r="O220" s="104">
        <v>0</v>
      </c>
      <c r="P220" s="104">
        <v>0</v>
      </c>
      <c r="Q220" s="104">
        <v>0</v>
      </c>
      <c r="R220" s="104">
        <v>0</v>
      </c>
      <c r="S220" s="104">
        <v>0</v>
      </c>
      <c r="T220" s="97"/>
    </row>
    <row r="221" spans="1:20" ht="157.5" customHeight="1">
      <c r="A221" s="276" t="s">
        <v>471</v>
      </c>
      <c r="B221" s="311">
        <v>2113</v>
      </c>
      <c r="C221" s="317"/>
      <c r="D221" s="315"/>
      <c r="E221" s="315"/>
      <c r="F221" s="315"/>
      <c r="G221" s="315"/>
      <c r="H221" s="315"/>
      <c r="I221" s="315"/>
      <c r="J221" s="315"/>
      <c r="K221" s="315"/>
      <c r="L221" s="51"/>
      <c r="M221" s="51"/>
      <c r="N221" s="116">
        <f t="shared" ref="N221" si="178">SUM(N222:N230)</f>
        <v>0</v>
      </c>
      <c r="O221" s="116">
        <f t="shared" ref="O221:S221" si="179">SUM(O222:O230)</f>
        <v>0</v>
      </c>
      <c r="P221" s="116">
        <f t="shared" si="179"/>
        <v>0</v>
      </c>
      <c r="Q221" s="116">
        <f t="shared" si="179"/>
        <v>0</v>
      </c>
      <c r="R221" s="116">
        <f t="shared" si="179"/>
        <v>0</v>
      </c>
      <c r="S221" s="116">
        <f t="shared" si="179"/>
        <v>0</v>
      </c>
      <c r="T221" s="97"/>
    </row>
    <row r="222" spans="1:20">
      <c r="A222" s="276"/>
      <c r="B222" s="311"/>
      <c r="C222" s="317"/>
      <c r="D222" s="315"/>
      <c r="E222" s="315"/>
      <c r="F222" s="315"/>
      <c r="G222" s="315"/>
      <c r="H222" s="315"/>
      <c r="I222" s="315"/>
      <c r="J222" s="315"/>
      <c r="K222" s="315"/>
      <c r="L222" s="34" t="s">
        <v>21</v>
      </c>
      <c r="M222" s="34" t="s">
        <v>24</v>
      </c>
      <c r="N222" s="102"/>
      <c r="O222" s="102"/>
      <c r="P222" s="102"/>
      <c r="Q222" s="103"/>
      <c r="R222" s="103"/>
      <c r="S222" s="103"/>
      <c r="T222" s="97"/>
    </row>
    <row r="223" spans="1:20">
      <c r="A223" s="276"/>
      <c r="B223" s="311"/>
      <c r="C223" s="317"/>
      <c r="D223" s="315"/>
      <c r="E223" s="315"/>
      <c r="F223" s="315"/>
      <c r="G223" s="315"/>
      <c r="H223" s="315"/>
      <c r="I223" s="315"/>
      <c r="J223" s="315"/>
      <c r="K223" s="315"/>
      <c r="L223" s="34" t="s">
        <v>21</v>
      </c>
      <c r="M223" s="34" t="s">
        <v>26</v>
      </c>
      <c r="N223" s="102"/>
      <c r="O223" s="102"/>
      <c r="P223" s="102"/>
      <c r="Q223" s="103"/>
      <c r="R223" s="103"/>
      <c r="S223" s="103"/>
      <c r="T223" s="97"/>
    </row>
    <row r="224" spans="1:20">
      <c r="A224" s="276"/>
      <c r="B224" s="311"/>
      <c r="C224" s="317"/>
      <c r="D224" s="315"/>
      <c r="E224" s="315"/>
      <c r="F224" s="315"/>
      <c r="G224" s="315"/>
      <c r="H224" s="315"/>
      <c r="I224" s="315"/>
      <c r="J224" s="315"/>
      <c r="K224" s="315"/>
      <c r="L224" s="34" t="s">
        <v>21</v>
      </c>
      <c r="M224" s="34" t="s">
        <v>29</v>
      </c>
      <c r="N224" s="102"/>
      <c r="O224" s="102"/>
      <c r="P224" s="102"/>
      <c r="Q224" s="103"/>
      <c r="R224" s="103"/>
      <c r="S224" s="103"/>
      <c r="T224" s="97"/>
    </row>
    <row r="225" spans="1:20">
      <c r="A225" s="276"/>
      <c r="B225" s="311"/>
      <c r="C225" s="317"/>
      <c r="D225" s="315"/>
      <c r="E225" s="315"/>
      <c r="F225" s="315"/>
      <c r="G225" s="315"/>
      <c r="H225" s="315"/>
      <c r="I225" s="315"/>
      <c r="J225" s="315"/>
      <c r="K225" s="315"/>
      <c r="L225" s="34" t="s">
        <v>24</v>
      </c>
      <c r="M225" s="34" t="s">
        <v>33</v>
      </c>
      <c r="N225" s="102"/>
      <c r="O225" s="102"/>
      <c r="P225" s="102"/>
      <c r="Q225" s="103"/>
      <c r="R225" s="103"/>
      <c r="S225" s="103"/>
      <c r="T225" s="97"/>
    </row>
    <row r="226" spans="1:20">
      <c r="A226" s="276"/>
      <c r="B226" s="311"/>
      <c r="C226" s="317"/>
      <c r="D226" s="315"/>
      <c r="E226" s="315"/>
      <c r="F226" s="315"/>
      <c r="G226" s="315"/>
      <c r="H226" s="315"/>
      <c r="I226" s="315"/>
      <c r="J226" s="315"/>
      <c r="K226" s="315"/>
      <c r="L226" s="34" t="s">
        <v>24</v>
      </c>
      <c r="M226" s="34" t="s">
        <v>34</v>
      </c>
      <c r="N226" s="102"/>
      <c r="O226" s="102"/>
      <c r="P226" s="102"/>
      <c r="Q226" s="103"/>
      <c r="R226" s="103"/>
      <c r="S226" s="103"/>
      <c r="T226" s="97"/>
    </row>
    <row r="227" spans="1:20">
      <c r="A227" s="276"/>
      <c r="B227" s="311"/>
      <c r="C227" s="317"/>
      <c r="D227" s="315"/>
      <c r="E227" s="315"/>
      <c r="F227" s="315"/>
      <c r="G227" s="315"/>
      <c r="H227" s="315"/>
      <c r="I227" s="315"/>
      <c r="J227" s="315"/>
      <c r="K227" s="315"/>
      <c r="L227" s="34" t="s">
        <v>25</v>
      </c>
      <c r="M227" s="34" t="s">
        <v>25</v>
      </c>
      <c r="N227" s="102"/>
      <c r="O227" s="102"/>
      <c r="P227" s="102"/>
      <c r="Q227" s="103"/>
      <c r="R227" s="103"/>
      <c r="S227" s="103"/>
      <c r="T227" s="97"/>
    </row>
    <row r="228" spans="1:20">
      <c r="A228" s="276"/>
      <c r="B228" s="311"/>
      <c r="C228" s="317"/>
      <c r="D228" s="315"/>
      <c r="E228" s="315"/>
      <c r="F228" s="315"/>
      <c r="G228" s="315"/>
      <c r="H228" s="315"/>
      <c r="I228" s="315"/>
      <c r="J228" s="315"/>
      <c r="K228" s="315"/>
      <c r="L228" s="34" t="s">
        <v>27</v>
      </c>
      <c r="M228" s="34" t="s">
        <v>25</v>
      </c>
      <c r="N228" s="102"/>
      <c r="O228" s="102"/>
      <c r="P228" s="102"/>
      <c r="Q228" s="103"/>
      <c r="R228" s="103"/>
      <c r="S228" s="103"/>
      <c r="T228" s="97"/>
    </row>
    <row r="229" spans="1:20">
      <c r="A229" s="276"/>
      <c r="B229" s="311"/>
      <c r="C229" s="317"/>
      <c r="D229" s="315"/>
      <c r="E229" s="315"/>
      <c r="F229" s="315"/>
      <c r="G229" s="315"/>
      <c r="H229" s="315"/>
      <c r="I229" s="315"/>
      <c r="J229" s="315"/>
      <c r="K229" s="315"/>
      <c r="L229" s="34" t="s">
        <v>27</v>
      </c>
      <c r="M229" s="34" t="s">
        <v>30</v>
      </c>
      <c r="N229" s="102"/>
      <c r="O229" s="102"/>
      <c r="P229" s="102"/>
      <c r="Q229" s="103"/>
      <c r="R229" s="103"/>
      <c r="S229" s="103"/>
      <c r="T229" s="97"/>
    </row>
    <row r="230" spans="1:20">
      <c r="A230" s="276"/>
      <c r="B230" s="311"/>
      <c r="C230" s="317"/>
      <c r="D230" s="315"/>
      <c r="E230" s="315"/>
      <c r="F230" s="315"/>
      <c r="G230" s="315"/>
      <c r="H230" s="315"/>
      <c r="I230" s="315"/>
      <c r="J230" s="315"/>
      <c r="K230" s="315"/>
      <c r="L230" s="34" t="s">
        <v>33</v>
      </c>
      <c r="M230" s="34" t="s">
        <v>24</v>
      </c>
      <c r="N230" s="102"/>
      <c r="O230" s="102"/>
      <c r="P230" s="102"/>
      <c r="Q230" s="103"/>
      <c r="R230" s="103"/>
      <c r="S230" s="103"/>
      <c r="T230" s="97"/>
    </row>
    <row r="231" spans="1:20" ht="135" customHeight="1">
      <c r="A231" s="276" t="s">
        <v>472</v>
      </c>
      <c r="B231" s="319">
        <v>2114</v>
      </c>
      <c r="C231" s="317"/>
      <c r="D231" s="353"/>
      <c r="E231" s="353"/>
      <c r="F231" s="353"/>
      <c r="G231" s="353"/>
      <c r="H231" s="353"/>
      <c r="I231" s="353"/>
      <c r="J231" s="353"/>
      <c r="K231" s="353"/>
      <c r="L231" s="51"/>
      <c r="M231" s="51"/>
      <c r="N231" s="106">
        <f t="shared" ref="N231" si="180">SUM(N232:N241)</f>
        <v>119.5</v>
      </c>
      <c r="O231" s="106">
        <f t="shared" ref="O231:S231" si="181">SUM(O232:O241)</f>
        <v>119.5</v>
      </c>
      <c r="P231" s="106">
        <f t="shared" si="181"/>
        <v>70.8</v>
      </c>
      <c r="Q231" s="106">
        <f t="shared" si="181"/>
        <v>515</v>
      </c>
      <c r="R231" s="106">
        <f t="shared" si="181"/>
        <v>300</v>
      </c>
      <c r="S231" s="106">
        <f t="shared" si="181"/>
        <v>300</v>
      </c>
      <c r="T231" s="97"/>
    </row>
    <row r="232" spans="1:20">
      <c r="A232" s="276"/>
      <c r="B232" s="319"/>
      <c r="C232" s="317"/>
      <c r="D232" s="353"/>
      <c r="E232" s="353"/>
      <c r="F232" s="353"/>
      <c r="G232" s="353"/>
      <c r="H232" s="353"/>
      <c r="I232" s="353"/>
      <c r="J232" s="353"/>
      <c r="K232" s="353"/>
      <c r="L232" s="34" t="s">
        <v>21</v>
      </c>
      <c r="M232" s="34" t="s">
        <v>29</v>
      </c>
      <c r="N232" s="105">
        <v>119.5</v>
      </c>
      <c r="O232" s="105">
        <v>119.5</v>
      </c>
      <c r="P232" s="105">
        <v>70.8</v>
      </c>
      <c r="Q232" s="140">
        <v>515</v>
      </c>
      <c r="R232" s="140">
        <v>300</v>
      </c>
      <c r="S232" s="140">
        <v>300</v>
      </c>
      <c r="T232" s="97"/>
    </row>
    <row r="233" spans="1:20">
      <c r="A233" s="276"/>
      <c r="B233" s="319"/>
      <c r="C233" s="317"/>
      <c r="D233" s="353"/>
      <c r="E233" s="353"/>
      <c r="F233" s="353"/>
      <c r="G233" s="353"/>
      <c r="H233" s="353"/>
      <c r="I233" s="353"/>
      <c r="J233" s="353"/>
      <c r="K233" s="353"/>
      <c r="L233" s="34" t="s">
        <v>23</v>
      </c>
      <c r="M233" s="34" t="s">
        <v>30</v>
      </c>
      <c r="N233" s="102"/>
      <c r="O233" s="102"/>
      <c r="P233" s="102"/>
      <c r="Q233" s="103"/>
      <c r="R233" s="103"/>
      <c r="S233" s="103"/>
      <c r="T233" s="97"/>
    </row>
    <row r="234" spans="1:20">
      <c r="A234" s="276"/>
      <c r="B234" s="319"/>
      <c r="C234" s="317"/>
      <c r="D234" s="353"/>
      <c r="E234" s="353"/>
      <c r="F234" s="353"/>
      <c r="G234" s="353"/>
      <c r="H234" s="353"/>
      <c r="I234" s="353"/>
      <c r="J234" s="353"/>
      <c r="K234" s="353"/>
      <c r="L234" s="34" t="s">
        <v>24</v>
      </c>
      <c r="M234" s="34" t="s">
        <v>34</v>
      </c>
      <c r="N234" s="102"/>
      <c r="O234" s="102"/>
      <c r="P234" s="102"/>
      <c r="Q234" s="103"/>
      <c r="R234" s="103"/>
      <c r="S234" s="103"/>
      <c r="T234" s="97"/>
    </row>
    <row r="235" spans="1:20">
      <c r="A235" s="276"/>
      <c r="B235" s="319"/>
      <c r="C235" s="317"/>
      <c r="D235" s="353"/>
      <c r="E235" s="353"/>
      <c r="F235" s="353"/>
      <c r="G235" s="353"/>
      <c r="H235" s="353"/>
      <c r="I235" s="353"/>
      <c r="J235" s="353"/>
      <c r="K235" s="353"/>
      <c r="L235" s="34" t="s">
        <v>25</v>
      </c>
      <c r="M235" s="34" t="s">
        <v>25</v>
      </c>
      <c r="N235" s="102"/>
      <c r="O235" s="102"/>
      <c r="P235" s="102"/>
      <c r="Q235" s="103"/>
      <c r="R235" s="103"/>
      <c r="S235" s="103"/>
      <c r="T235" s="97"/>
    </row>
    <row r="236" spans="1:20">
      <c r="A236" s="276"/>
      <c r="B236" s="319"/>
      <c r="C236" s="317"/>
      <c r="D236" s="353"/>
      <c r="E236" s="353"/>
      <c r="F236" s="353"/>
      <c r="G236" s="353"/>
      <c r="H236" s="353"/>
      <c r="I236" s="353"/>
      <c r="J236" s="353"/>
      <c r="K236" s="353"/>
      <c r="L236" s="34" t="s">
        <v>27</v>
      </c>
      <c r="M236" s="34" t="s">
        <v>21</v>
      </c>
      <c r="N236" s="102"/>
      <c r="O236" s="102"/>
      <c r="P236" s="102"/>
      <c r="Q236" s="103"/>
      <c r="R236" s="103"/>
      <c r="S236" s="103"/>
      <c r="T236" s="97"/>
    </row>
    <row r="237" spans="1:20">
      <c r="A237" s="276"/>
      <c r="B237" s="319"/>
      <c r="C237" s="317"/>
      <c r="D237" s="353"/>
      <c r="E237" s="353"/>
      <c r="F237" s="353"/>
      <c r="G237" s="353"/>
      <c r="H237" s="353"/>
      <c r="I237" s="353"/>
      <c r="J237" s="353"/>
      <c r="K237" s="353"/>
      <c r="L237" s="34" t="s">
        <v>27</v>
      </c>
      <c r="M237" s="34" t="s">
        <v>22</v>
      </c>
      <c r="N237" s="102"/>
      <c r="O237" s="102"/>
      <c r="P237" s="102"/>
      <c r="Q237" s="103"/>
      <c r="R237" s="103"/>
      <c r="S237" s="103"/>
      <c r="T237" s="97"/>
    </row>
    <row r="238" spans="1:20" ht="13.5" customHeight="1">
      <c r="A238" s="276"/>
      <c r="B238" s="319"/>
      <c r="C238" s="317"/>
      <c r="D238" s="353"/>
      <c r="E238" s="353"/>
      <c r="F238" s="353"/>
      <c r="G238" s="353"/>
      <c r="H238" s="353"/>
      <c r="I238" s="353"/>
      <c r="J238" s="353"/>
      <c r="K238" s="353"/>
      <c r="L238" s="34" t="s">
        <v>27</v>
      </c>
      <c r="M238" s="34" t="s">
        <v>23</v>
      </c>
      <c r="N238" s="102"/>
      <c r="O238" s="102"/>
      <c r="P238" s="102"/>
      <c r="Q238" s="103"/>
      <c r="R238" s="103"/>
      <c r="S238" s="103"/>
      <c r="T238" s="97"/>
    </row>
    <row r="239" spans="1:20">
      <c r="A239" s="276"/>
      <c r="B239" s="319"/>
      <c r="C239" s="317"/>
      <c r="D239" s="353"/>
      <c r="E239" s="353"/>
      <c r="F239" s="353"/>
      <c r="G239" s="353"/>
      <c r="H239" s="353"/>
      <c r="I239" s="353"/>
      <c r="J239" s="353"/>
      <c r="K239" s="353"/>
      <c r="L239" s="34" t="s">
        <v>27</v>
      </c>
      <c r="M239" s="34" t="s">
        <v>30</v>
      </c>
      <c r="N239" s="102"/>
      <c r="O239" s="102"/>
      <c r="P239" s="102"/>
      <c r="Q239" s="103"/>
      <c r="R239" s="103"/>
      <c r="S239" s="103"/>
      <c r="T239" s="97"/>
    </row>
    <row r="240" spans="1:20">
      <c r="A240" s="276"/>
      <c r="B240" s="319"/>
      <c r="C240" s="317"/>
      <c r="D240" s="353"/>
      <c r="E240" s="353"/>
      <c r="F240" s="353"/>
      <c r="G240" s="353"/>
      <c r="H240" s="353"/>
      <c r="I240" s="353"/>
      <c r="J240" s="353"/>
      <c r="K240" s="353"/>
      <c r="L240" s="34" t="s">
        <v>33</v>
      </c>
      <c r="M240" s="34" t="s">
        <v>21</v>
      </c>
      <c r="N240" s="102"/>
      <c r="O240" s="102"/>
      <c r="P240" s="102"/>
      <c r="Q240" s="103"/>
      <c r="R240" s="103"/>
      <c r="S240" s="103"/>
      <c r="T240" s="97"/>
    </row>
    <row r="241" spans="1:20">
      <c r="A241" s="276"/>
      <c r="B241" s="319"/>
      <c r="C241" s="317"/>
      <c r="D241" s="353"/>
      <c r="E241" s="353"/>
      <c r="F241" s="353"/>
      <c r="G241" s="353"/>
      <c r="H241" s="353"/>
      <c r="I241" s="353"/>
      <c r="J241" s="353"/>
      <c r="K241" s="353"/>
      <c r="L241" s="34" t="s">
        <v>28</v>
      </c>
      <c r="M241" s="34" t="s">
        <v>22</v>
      </c>
      <c r="N241" s="102"/>
      <c r="O241" s="102"/>
      <c r="P241" s="102"/>
      <c r="Q241" s="103"/>
      <c r="R241" s="103"/>
      <c r="S241" s="103"/>
      <c r="T241" s="97"/>
    </row>
    <row r="242" spans="1:20">
      <c r="A242" s="276"/>
      <c r="B242" s="319"/>
      <c r="C242" s="117"/>
      <c r="D242" s="353"/>
      <c r="E242" s="353"/>
      <c r="F242" s="353"/>
      <c r="G242" s="353"/>
      <c r="H242" s="353"/>
      <c r="I242" s="353"/>
      <c r="J242" s="353"/>
      <c r="K242" s="353"/>
      <c r="L242" s="34" t="s">
        <v>28</v>
      </c>
      <c r="M242" s="34" t="s">
        <v>23</v>
      </c>
      <c r="N242" s="102"/>
      <c r="O242" s="102"/>
      <c r="P242" s="102"/>
      <c r="Q242" s="103"/>
      <c r="R242" s="103"/>
      <c r="S242" s="103"/>
      <c r="T242" s="97"/>
    </row>
    <row r="243" spans="1:20" ht="30" customHeight="1">
      <c r="A243" s="88"/>
      <c r="B243" s="118"/>
      <c r="C243" s="117"/>
      <c r="D243" s="119"/>
      <c r="E243" s="119"/>
      <c r="F243" s="119"/>
      <c r="G243" s="119"/>
      <c r="H243" s="119"/>
      <c r="I243" s="119"/>
      <c r="J243" s="119"/>
      <c r="K243" s="119"/>
      <c r="L243" s="34"/>
      <c r="M243" s="34"/>
      <c r="N243" s="102">
        <f t="shared" ref="N243" si="182">SUM(N244:N270)</f>
        <v>1106</v>
      </c>
      <c r="O243" s="102">
        <f t="shared" ref="O243:S243" si="183">SUM(O244:O270)</f>
        <v>1106</v>
      </c>
      <c r="P243" s="102">
        <f t="shared" si="183"/>
        <v>0</v>
      </c>
      <c r="Q243" s="103">
        <f t="shared" si="183"/>
        <v>0</v>
      </c>
      <c r="R243" s="103">
        <f t="shared" si="183"/>
        <v>0</v>
      </c>
      <c r="S243" s="103">
        <f t="shared" si="183"/>
        <v>0</v>
      </c>
      <c r="T243" s="97"/>
    </row>
    <row r="244" spans="1:20" ht="14.25" customHeight="1">
      <c r="A244" s="318" t="s">
        <v>473</v>
      </c>
      <c r="B244" s="332">
        <v>2115</v>
      </c>
      <c r="C244" s="335"/>
      <c r="D244" s="352"/>
      <c r="E244" s="352"/>
      <c r="F244" s="352"/>
      <c r="G244" s="352"/>
      <c r="H244" s="352"/>
      <c r="I244" s="352"/>
      <c r="J244" s="352"/>
      <c r="K244" s="352"/>
      <c r="L244" s="34" t="s">
        <v>21</v>
      </c>
      <c r="M244" s="34" t="s">
        <v>23</v>
      </c>
      <c r="N244" s="102"/>
      <c r="O244" s="102"/>
      <c r="P244" s="102"/>
      <c r="Q244" s="103"/>
      <c r="R244" s="103"/>
      <c r="S244" s="103"/>
      <c r="T244" s="97"/>
    </row>
    <row r="245" spans="1:20" ht="14.25" customHeight="1">
      <c r="A245" s="318"/>
      <c r="B245" s="332"/>
      <c r="C245" s="335"/>
      <c r="D245" s="352"/>
      <c r="E245" s="352"/>
      <c r="F245" s="352"/>
      <c r="G245" s="352"/>
      <c r="H245" s="352"/>
      <c r="I245" s="352"/>
      <c r="J245" s="352"/>
      <c r="K245" s="352"/>
      <c r="L245" s="34" t="s">
        <v>21</v>
      </c>
      <c r="M245" s="34" t="s">
        <v>24</v>
      </c>
      <c r="N245" s="102"/>
      <c r="O245" s="102"/>
      <c r="P245" s="102"/>
      <c r="Q245" s="103"/>
      <c r="R245" s="103"/>
      <c r="S245" s="103"/>
      <c r="T245" s="97"/>
    </row>
    <row r="246" spans="1:20" ht="14.25" customHeight="1">
      <c r="A246" s="318"/>
      <c r="B246" s="332"/>
      <c r="C246" s="335"/>
      <c r="D246" s="352"/>
      <c r="E246" s="352"/>
      <c r="F246" s="352"/>
      <c r="G246" s="352"/>
      <c r="H246" s="352"/>
      <c r="I246" s="352"/>
      <c r="J246" s="352"/>
      <c r="K246" s="352"/>
      <c r="L246" s="34" t="s">
        <v>21</v>
      </c>
      <c r="M246" s="34" t="s">
        <v>26</v>
      </c>
      <c r="N246" s="102"/>
      <c r="O246" s="102"/>
      <c r="P246" s="102"/>
      <c r="Q246" s="103"/>
      <c r="R246" s="103"/>
      <c r="S246" s="103"/>
      <c r="T246" s="97"/>
    </row>
    <row r="247" spans="1:20" ht="14.25" customHeight="1">
      <c r="A247" s="318"/>
      <c r="B247" s="332"/>
      <c r="C247" s="335"/>
      <c r="D247" s="352"/>
      <c r="E247" s="352"/>
      <c r="F247" s="352"/>
      <c r="G247" s="352"/>
      <c r="H247" s="352"/>
      <c r="I247" s="352"/>
      <c r="J247" s="352"/>
      <c r="K247" s="352"/>
      <c r="L247" s="34" t="s">
        <v>21</v>
      </c>
      <c r="M247" s="34" t="s">
        <v>28</v>
      </c>
      <c r="N247" s="102"/>
      <c r="O247" s="102"/>
      <c r="P247" s="102"/>
      <c r="Q247" s="103"/>
      <c r="R247" s="103"/>
      <c r="S247" s="103"/>
      <c r="T247" s="97"/>
    </row>
    <row r="248" spans="1:20" ht="14.25" customHeight="1">
      <c r="A248" s="318"/>
      <c r="B248" s="332"/>
      <c r="C248" s="335"/>
      <c r="D248" s="352"/>
      <c r="E248" s="352"/>
      <c r="F248" s="352"/>
      <c r="G248" s="352"/>
      <c r="H248" s="352"/>
      <c r="I248" s="352"/>
      <c r="J248" s="352"/>
      <c r="K248" s="352"/>
      <c r="L248" s="34" t="s">
        <v>21</v>
      </c>
      <c r="M248" s="34" t="s">
        <v>29</v>
      </c>
      <c r="N248" s="102">
        <v>0</v>
      </c>
      <c r="O248" s="102"/>
      <c r="P248" s="102"/>
      <c r="Q248" s="140"/>
      <c r="R248" s="140"/>
      <c r="S248" s="140"/>
      <c r="T248" s="97"/>
    </row>
    <row r="249" spans="1:20" ht="14.25" customHeight="1">
      <c r="A249" s="318"/>
      <c r="B249" s="332"/>
      <c r="C249" s="335"/>
      <c r="D249" s="352"/>
      <c r="E249" s="352"/>
      <c r="F249" s="352"/>
      <c r="G249" s="352"/>
      <c r="H249" s="352"/>
      <c r="I249" s="352"/>
      <c r="J249" s="352"/>
      <c r="K249" s="352"/>
      <c r="L249" s="34" t="s">
        <v>22</v>
      </c>
      <c r="M249" s="34" t="s">
        <v>23</v>
      </c>
      <c r="N249" s="105">
        <v>1106</v>
      </c>
      <c r="O249" s="102">
        <v>1106</v>
      </c>
      <c r="P249" s="105"/>
      <c r="Q249" s="103"/>
      <c r="R249" s="103"/>
      <c r="S249" s="103"/>
      <c r="T249" s="97"/>
    </row>
    <row r="250" spans="1:20" ht="14.25" customHeight="1">
      <c r="A250" s="318"/>
      <c r="B250" s="332"/>
      <c r="C250" s="335"/>
      <c r="D250" s="352"/>
      <c r="E250" s="352"/>
      <c r="F250" s="352"/>
      <c r="G250" s="352"/>
      <c r="H250" s="352"/>
      <c r="I250" s="352"/>
      <c r="J250" s="352"/>
      <c r="K250" s="352"/>
      <c r="L250" s="34" t="s">
        <v>23</v>
      </c>
      <c r="M250" s="34" t="s">
        <v>24</v>
      </c>
      <c r="N250" s="102"/>
      <c r="O250" s="102"/>
      <c r="P250" s="102"/>
      <c r="Q250" s="103"/>
      <c r="R250" s="103"/>
      <c r="S250" s="103"/>
      <c r="T250" s="97"/>
    </row>
    <row r="251" spans="1:20" ht="14.25" customHeight="1">
      <c r="A251" s="318"/>
      <c r="B251" s="332"/>
      <c r="C251" s="335"/>
      <c r="D251" s="352"/>
      <c r="E251" s="352"/>
      <c r="F251" s="352"/>
      <c r="G251" s="352"/>
      <c r="H251" s="352"/>
      <c r="I251" s="352"/>
      <c r="J251" s="352"/>
      <c r="K251" s="352"/>
      <c r="L251" s="34" t="s">
        <v>24</v>
      </c>
      <c r="M251" s="34" t="s">
        <v>21</v>
      </c>
      <c r="N251" s="102"/>
      <c r="O251" s="102"/>
      <c r="P251" s="102"/>
      <c r="Q251" s="103"/>
      <c r="R251" s="103"/>
      <c r="S251" s="103"/>
      <c r="T251" s="97"/>
    </row>
    <row r="252" spans="1:20" ht="14.25" customHeight="1">
      <c r="A252" s="318"/>
      <c r="B252" s="332"/>
      <c r="C252" s="335"/>
      <c r="D252" s="352"/>
      <c r="E252" s="352"/>
      <c r="F252" s="352"/>
      <c r="G252" s="352"/>
      <c r="H252" s="352"/>
      <c r="I252" s="352"/>
      <c r="J252" s="352"/>
      <c r="K252" s="352"/>
      <c r="L252" s="34" t="s">
        <v>24</v>
      </c>
      <c r="M252" s="34" t="s">
        <v>33</v>
      </c>
      <c r="N252" s="102"/>
      <c r="O252" s="102"/>
      <c r="P252" s="102"/>
      <c r="Q252" s="103"/>
      <c r="R252" s="103"/>
      <c r="S252" s="103"/>
      <c r="T252" s="97"/>
    </row>
    <row r="253" spans="1:20" ht="14.25" customHeight="1">
      <c r="A253" s="318"/>
      <c r="B253" s="332"/>
      <c r="C253" s="335"/>
      <c r="D253" s="352"/>
      <c r="E253" s="352"/>
      <c r="F253" s="352"/>
      <c r="G253" s="352"/>
      <c r="H253" s="352"/>
      <c r="I253" s="352"/>
      <c r="J253" s="352"/>
      <c r="K253" s="352"/>
      <c r="L253" s="34" t="s">
        <v>24</v>
      </c>
      <c r="M253" s="34" t="s">
        <v>30</v>
      </c>
      <c r="N253" s="102"/>
      <c r="O253" s="102"/>
      <c r="P253" s="102"/>
      <c r="Q253" s="103"/>
      <c r="R253" s="103"/>
      <c r="S253" s="103"/>
      <c r="T253" s="97"/>
    </row>
    <row r="254" spans="1:20" ht="14.25" customHeight="1">
      <c r="A254" s="318"/>
      <c r="B254" s="332"/>
      <c r="C254" s="335"/>
      <c r="D254" s="352"/>
      <c r="E254" s="352"/>
      <c r="F254" s="352"/>
      <c r="G254" s="352"/>
      <c r="H254" s="352"/>
      <c r="I254" s="352"/>
      <c r="J254" s="352"/>
      <c r="K254" s="352"/>
      <c r="L254" s="34" t="s">
        <v>24</v>
      </c>
      <c r="M254" s="34" t="s">
        <v>31</v>
      </c>
      <c r="N254" s="102"/>
      <c r="O254" s="102"/>
      <c r="P254" s="102"/>
      <c r="Q254" s="103"/>
      <c r="R254" s="103"/>
      <c r="S254" s="103"/>
      <c r="T254" s="97"/>
    </row>
    <row r="255" spans="1:20" ht="14.25" customHeight="1">
      <c r="A255" s="318"/>
      <c r="B255" s="332"/>
      <c r="C255" s="335"/>
      <c r="D255" s="352"/>
      <c r="E255" s="352"/>
      <c r="F255" s="352"/>
      <c r="G255" s="352"/>
      <c r="H255" s="352"/>
      <c r="I255" s="352"/>
      <c r="J255" s="352"/>
      <c r="K255" s="352"/>
      <c r="L255" s="34" t="s">
        <v>24</v>
      </c>
      <c r="M255" s="34" t="s">
        <v>34</v>
      </c>
      <c r="N255" s="102"/>
      <c r="O255" s="102"/>
      <c r="P255" s="102"/>
      <c r="Q255" s="103"/>
      <c r="R255" s="103"/>
      <c r="S255" s="103"/>
      <c r="T255" s="97"/>
    </row>
    <row r="256" spans="1:20" ht="14.25" customHeight="1">
      <c r="A256" s="318"/>
      <c r="B256" s="332"/>
      <c r="C256" s="335"/>
      <c r="D256" s="352"/>
      <c r="E256" s="352"/>
      <c r="F256" s="352"/>
      <c r="G256" s="352"/>
      <c r="H256" s="352"/>
      <c r="I256" s="352"/>
      <c r="J256" s="352"/>
      <c r="K256" s="352"/>
      <c r="L256" s="34" t="s">
        <v>25</v>
      </c>
      <c r="M256" s="34" t="s">
        <v>21</v>
      </c>
      <c r="N256" s="102"/>
      <c r="O256" s="102"/>
      <c r="P256" s="102"/>
      <c r="Q256" s="103"/>
      <c r="R256" s="103"/>
      <c r="S256" s="103"/>
      <c r="T256" s="97"/>
    </row>
    <row r="257" spans="1:20" ht="14.25" customHeight="1">
      <c r="A257" s="318"/>
      <c r="B257" s="332"/>
      <c r="C257" s="335"/>
      <c r="D257" s="352"/>
      <c r="E257" s="352"/>
      <c r="F257" s="352"/>
      <c r="G257" s="352"/>
      <c r="H257" s="352"/>
      <c r="I257" s="352"/>
      <c r="J257" s="352"/>
      <c r="K257" s="352"/>
      <c r="L257" s="34" t="s">
        <v>25</v>
      </c>
      <c r="M257" s="34" t="s">
        <v>22</v>
      </c>
      <c r="N257" s="102"/>
      <c r="O257" s="102"/>
      <c r="P257" s="102"/>
      <c r="Q257" s="103"/>
      <c r="R257" s="103"/>
      <c r="S257" s="103"/>
      <c r="T257" s="97"/>
    </row>
    <row r="258" spans="1:20" ht="14.25" customHeight="1">
      <c r="A258" s="318"/>
      <c r="B258" s="332"/>
      <c r="C258" s="335"/>
      <c r="D258" s="352"/>
      <c r="E258" s="352"/>
      <c r="F258" s="352"/>
      <c r="G258" s="352"/>
      <c r="H258" s="352"/>
      <c r="I258" s="352"/>
      <c r="J258" s="352"/>
      <c r="K258" s="352"/>
      <c r="L258" s="34" t="s">
        <v>25</v>
      </c>
      <c r="M258" s="34" t="s">
        <v>23</v>
      </c>
      <c r="N258" s="102"/>
      <c r="O258" s="102"/>
      <c r="P258" s="102"/>
      <c r="Q258" s="103"/>
      <c r="R258" s="103"/>
      <c r="S258" s="103"/>
      <c r="T258" s="97"/>
    </row>
    <row r="259" spans="1:20" ht="14.25" customHeight="1">
      <c r="A259" s="318"/>
      <c r="B259" s="332"/>
      <c r="C259" s="335"/>
      <c r="D259" s="352"/>
      <c r="E259" s="352"/>
      <c r="F259" s="352"/>
      <c r="G259" s="352"/>
      <c r="H259" s="352"/>
      <c r="I259" s="352"/>
      <c r="J259" s="352"/>
      <c r="K259" s="352"/>
      <c r="L259" s="34" t="s">
        <v>25</v>
      </c>
      <c r="M259" s="34" t="s">
        <v>25</v>
      </c>
      <c r="N259" s="102"/>
      <c r="O259" s="102"/>
      <c r="P259" s="102"/>
      <c r="Q259" s="103"/>
      <c r="R259" s="103"/>
      <c r="S259" s="103"/>
      <c r="T259" s="97"/>
    </row>
    <row r="260" spans="1:20" ht="14.25" customHeight="1">
      <c r="A260" s="318"/>
      <c r="B260" s="332"/>
      <c r="C260" s="335"/>
      <c r="D260" s="352"/>
      <c r="E260" s="352"/>
      <c r="F260" s="352"/>
      <c r="G260" s="352"/>
      <c r="H260" s="352"/>
      <c r="I260" s="352"/>
      <c r="J260" s="352"/>
      <c r="K260" s="352"/>
      <c r="L260" s="34" t="s">
        <v>27</v>
      </c>
      <c r="M260" s="34" t="s">
        <v>21</v>
      </c>
      <c r="N260" s="102"/>
      <c r="O260" s="102"/>
      <c r="P260" s="102"/>
      <c r="Q260" s="103"/>
      <c r="R260" s="103"/>
      <c r="S260" s="103"/>
      <c r="T260" s="97"/>
    </row>
    <row r="261" spans="1:20" ht="14.25" customHeight="1">
      <c r="A261" s="318"/>
      <c r="B261" s="332"/>
      <c r="C261" s="335"/>
      <c r="D261" s="352"/>
      <c r="E261" s="352"/>
      <c r="F261" s="352"/>
      <c r="G261" s="352"/>
      <c r="H261" s="352"/>
      <c r="I261" s="352"/>
      <c r="J261" s="352"/>
      <c r="K261" s="352"/>
      <c r="L261" s="34" t="s">
        <v>27</v>
      </c>
      <c r="M261" s="34" t="s">
        <v>22</v>
      </c>
      <c r="N261" s="102"/>
      <c r="O261" s="102"/>
      <c r="P261" s="102"/>
      <c r="Q261" s="103"/>
      <c r="R261" s="103"/>
      <c r="S261" s="103"/>
      <c r="T261" s="97"/>
    </row>
    <row r="262" spans="1:20" ht="14.25" customHeight="1">
      <c r="A262" s="318"/>
      <c r="B262" s="332"/>
      <c r="C262" s="335"/>
      <c r="D262" s="352"/>
      <c r="E262" s="352"/>
      <c r="F262" s="352"/>
      <c r="G262" s="352"/>
      <c r="H262" s="352"/>
      <c r="I262" s="352"/>
      <c r="J262" s="352"/>
      <c r="K262" s="352"/>
      <c r="L262" s="34" t="s">
        <v>27</v>
      </c>
      <c r="M262" s="34" t="s">
        <v>23</v>
      </c>
      <c r="N262" s="102"/>
      <c r="O262" s="102"/>
      <c r="P262" s="102"/>
      <c r="Q262" s="103"/>
      <c r="R262" s="103"/>
      <c r="S262" s="103"/>
      <c r="T262" s="97"/>
    </row>
    <row r="263" spans="1:20" ht="14.25" customHeight="1">
      <c r="A263" s="318"/>
      <c r="B263" s="332"/>
      <c r="C263" s="335"/>
      <c r="D263" s="352"/>
      <c r="E263" s="352"/>
      <c r="F263" s="352"/>
      <c r="G263" s="352"/>
      <c r="H263" s="352"/>
      <c r="I263" s="352"/>
      <c r="J263" s="352"/>
      <c r="K263" s="352"/>
      <c r="L263" s="34" t="s">
        <v>27</v>
      </c>
      <c r="M263" s="34" t="s">
        <v>27</v>
      </c>
      <c r="N263" s="102"/>
      <c r="O263" s="102"/>
      <c r="P263" s="102"/>
      <c r="Q263" s="103"/>
      <c r="R263" s="103"/>
      <c r="S263" s="103"/>
      <c r="T263" s="97"/>
    </row>
    <row r="264" spans="1:20" ht="14.25" customHeight="1">
      <c r="A264" s="318"/>
      <c r="B264" s="332"/>
      <c r="C264" s="335"/>
      <c r="D264" s="352"/>
      <c r="E264" s="352"/>
      <c r="F264" s="352"/>
      <c r="G264" s="352"/>
      <c r="H264" s="352"/>
      <c r="I264" s="352"/>
      <c r="J264" s="352"/>
      <c r="K264" s="352"/>
      <c r="L264" s="34" t="s">
        <v>27</v>
      </c>
      <c r="M264" s="34" t="s">
        <v>30</v>
      </c>
      <c r="N264" s="102"/>
      <c r="O264" s="102"/>
      <c r="P264" s="102"/>
      <c r="Q264" s="103"/>
      <c r="R264" s="103"/>
      <c r="S264" s="103"/>
      <c r="T264" s="97"/>
    </row>
    <row r="265" spans="1:20" ht="14.25" customHeight="1">
      <c r="A265" s="318"/>
      <c r="B265" s="332"/>
      <c r="C265" s="335"/>
      <c r="D265" s="352"/>
      <c r="E265" s="352"/>
      <c r="F265" s="352"/>
      <c r="G265" s="352"/>
      <c r="H265" s="352"/>
      <c r="I265" s="352"/>
      <c r="J265" s="352"/>
      <c r="K265" s="352"/>
      <c r="L265" s="34" t="s">
        <v>33</v>
      </c>
      <c r="M265" s="34" t="s">
        <v>21</v>
      </c>
      <c r="N265" s="102"/>
      <c r="O265" s="102"/>
      <c r="P265" s="102"/>
      <c r="Q265" s="103"/>
      <c r="R265" s="103"/>
      <c r="S265" s="103"/>
      <c r="T265" s="97"/>
    </row>
    <row r="266" spans="1:20" ht="14.25" customHeight="1">
      <c r="A266" s="318"/>
      <c r="B266" s="332"/>
      <c r="C266" s="335"/>
      <c r="D266" s="352"/>
      <c r="E266" s="352"/>
      <c r="F266" s="352"/>
      <c r="G266" s="352"/>
      <c r="H266" s="352"/>
      <c r="I266" s="352"/>
      <c r="J266" s="352"/>
      <c r="K266" s="352"/>
      <c r="L266" s="34" t="s">
        <v>33</v>
      </c>
      <c r="M266" s="34" t="s">
        <v>24</v>
      </c>
      <c r="N266" s="102"/>
      <c r="O266" s="102"/>
      <c r="P266" s="102"/>
      <c r="Q266" s="103"/>
      <c r="R266" s="103"/>
      <c r="S266" s="103"/>
      <c r="T266" s="97"/>
    </row>
    <row r="267" spans="1:20" ht="14.25" customHeight="1">
      <c r="A267" s="318"/>
      <c r="B267" s="332"/>
      <c r="C267" s="335"/>
      <c r="D267" s="352"/>
      <c r="E267" s="352"/>
      <c r="F267" s="352"/>
      <c r="G267" s="352"/>
      <c r="H267" s="352"/>
      <c r="I267" s="352"/>
      <c r="J267" s="352"/>
      <c r="K267" s="352"/>
      <c r="L267" s="34" t="s">
        <v>31</v>
      </c>
      <c r="M267" s="34" t="s">
        <v>21</v>
      </c>
      <c r="N267" s="102"/>
      <c r="O267" s="102"/>
      <c r="P267" s="102"/>
      <c r="Q267" s="103"/>
      <c r="R267" s="103"/>
      <c r="S267" s="103"/>
      <c r="T267" s="97"/>
    </row>
    <row r="268" spans="1:20" ht="14.25" customHeight="1">
      <c r="A268" s="318"/>
      <c r="B268" s="332"/>
      <c r="C268" s="335"/>
      <c r="D268" s="352"/>
      <c r="E268" s="352"/>
      <c r="F268" s="352"/>
      <c r="G268" s="352"/>
      <c r="H268" s="352"/>
      <c r="I268" s="352"/>
      <c r="J268" s="352"/>
      <c r="K268" s="352"/>
      <c r="L268" s="34" t="s">
        <v>31</v>
      </c>
      <c r="M268" s="34" t="s">
        <v>23</v>
      </c>
      <c r="N268" s="102"/>
      <c r="O268" s="102"/>
      <c r="P268" s="102"/>
      <c r="Q268" s="103"/>
      <c r="R268" s="103"/>
      <c r="S268" s="103"/>
      <c r="T268" s="97"/>
    </row>
    <row r="269" spans="1:20" ht="14.25" customHeight="1">
      <c r="A269" s="318"/>
      <c r="B269" s="332"/>
      <c r="C269" s="335"/>
      <c r="D269" s="352"/>
      <c r="E269" s="352"/>
      <c r="F269" s="352"/>
      <c r="G269" s="352"/>
      <c r="H269" s="352"/>
      <c r="I269" s="352"/>
      <c r="J269" s="352"/>
      <c r="K269" s="352"/>
      <c r="L269" s="34" t="s">
        <v>28</v>
      </c>
      <c r="M269" s="34" t="s">
        <v>22</v>
      </c>
      <c r="N269" s="102"/>
      <c r="O269" s="102"/>
      <c r="P269" s="102"/>
      <c r="Q269" s="103"/>
      <c r="R269" s="103"/>
      <c r="S269" s="103"/>
      <c r="T269" s="97"/>
    </row>
    <row r="270" spans="1:20">
      <c r="A270" s="318"/>
      <c r="B270" s="332"/>
      <c r="C270" s="335"/>
      <c r="D270" s="352"/>
      <c r="E270" s="352"/>
      <c r="F270" s="352"/>
      <c r="G270" s="352"/>
      <c r="H270" s="352"/>
      <c r="I270" s="352"/>
      <c r="J270" s="352"/>
      <c r="K270" s="352"/>
      <c r="L270" s="34" t="s">
        <v>28</v>
      </c>
      <c r="M270" s="34" t="s">
        <v>25</v>
      </c>
      <c r="N270" s="102"/>
      <c r="O270" s="102"/>
      <c r="P270" s="102"/>
      <c r="Q270" s="103"/>
      <c r="R270" s="103"/>
      <c r="S270" s="103"/>
      <c r="T270" s="97"/>
    </row>
    <row r="271" spans="1:20" ht="78.75">
      <c r="A271" s="54" t="s">
        <v>424</v>
      </c>
      <c r="B271" s="45">
        <v>2200</v>
      </c>
      <c r="C271" s="46" t="s">
        <v>20</v>
      </c>
      <c r="D271" s="46" t="s">
        <v>20</v>
      </c>
      <c r="E271" s="46" t="s">
        <v>20</v>
      </c>
      <c r="F271" s="46" t="s">
        <v>20</v>
      </c>
      <c r="G271" s="46" t="s">
        <v>20</v>
      </c>
      <c r="H271" s="46" t="s">
        <v>20</v>
      </c>
      <c r="I271" s="46" t="s">
        <v>20</v>
      </c>
      <c r="J271" s="46" t="s">
        <v>20</v>
      </c>
      <c r="K271" s="46" t="s">
        <v>20</v>
      </c>
      <c r="L271" s="51"/>
      <c r="M271" s="51"/>
      <c r="N271" s="106">
        <f>N272+N294+N299</f>
        <v>204879.69999999998</v>
      </c>
      <c r="O271" s="106">
        <f>O272+O294+O299</f>
        <v>193766.7</v>
      </c>
      <c r="P271" s="106">
        <f>P272+P294+P299</f>
        <v>52040.3</v>
      </c>
      <c r="Q271" s="106">
        <f t="shared" ref="Q271:S271" si="184">Q272+Q294+Q299</f>
        <v>40000</v>
      </c>
      <c r="R271" s="106">
        <f t="shared" si="184"/>
        <v>40000</v>
      </c>
      <c r="S271" s="106">
        <f t="shared" si="184"/>
        <v>40000</v>
      </c>
      <c r="T271" s="97"/>
    </row>
    <row r="272" spans="1:20" ht="61.5" customHeight="1">
      <c r="A272" s="54" t="s">
        <v>214</v>
      </c>
      <c r="B272" s="45">
        <v>2201</v>
      </c>
      <c r="C272" s="46" t="s">
        <v>20</v>
      </c>
      <c r="D272" s="46" t="s">
        <v>20</v>
      </c>
      <c r="E272" s="46" t="s">
        <v>20</v>
      </c>
      <c r="F272" s="46" t="s">
        <v>20</v>
      </c>
      <c r="G272" s="46" t="s">
        <v>20</v>
      </c>
      <c r="H272" s="46" t="s">
        <v>20</v>
      </c>
      <c r="I272" s="46" t="s">
        <v>20</v>
      </c>
      <c r="J272" s="46" t="s">
        <v>20</v>
      </c>
      <c r="K272" s="46" t="s">
        <v>20</v>
      </c>
      <c r="L272" s="51"/>
      <c r="M272" s="51"/>
      <c r="N272" s="120">
        <f>N273+N274+N275+N276+N277+N278+N282+N283+N284+N285+N286+N287+N279</f>
        <v>204879.69999999998</v>
      </c>
      <c r="O272" s="120">
        <f>O273+O274+O275+O276+O277+O278+O282+O283+O284+O285+O286+O287+O279</f>
        <v>193766.7</v>
      </c>
      <c r="P272" s="120">
        <f>P273+P274+P275+P276+P277+P278+P282+P283+P284+P285+P286+P287+P279</f>
        <v>52040.3</v>
      </c>
      <c r="Q272" s="142">
        <f>Q273+Q274+Q275+Q276+Q277+Q278+Q279+Q282+Q283+Q284+Q285+Q286+Q287</f>
        <v>40000</v>
      </c>
      <c r="R272" s="142">
        <f>R273+R274+R275+R276+R277+R278+R279+R282+R283+R284+R285+R286+R287</f>
        <v>40000</v>
      </c>
      <c r="S272" s="142">
        <f>S273+S274+S275+S276+S277+S278+S279+S282+S283+S284+S285+S286+S287</f>
        <v>40000</v>
      </c>
      <c r="T272" s="97"/>
    </row>
    <row r="273" spans="1:20" ht="22.5" customHeight="1">
      <c r="A273" s="54" t="s">
        <v>474</v>
      </c>
      <c r="B273" s="45">
        <v>2202</v>
      </c>
      <c r="C273" s="50"/>
      <c r="D273" s="51"/>
      <c r="E273" s="51"/>
      <c r="F273" s="51"/>
      <c r="G273" s="51"/>
      <c r="H273" s="51"/>
      <c r="I273" s="51"/>
      <c r="J273" s="51"/>
      <c r="K273" s="51"/>
      <c r="L273" s="34" t="s">
        <v>33</v>
      </c>
      <c r="M273" s="34" t="s">
        <v>21</v>
      </c>
      <c r="N273" s="102"/>
      <c r="O273" s="102"/>
      <c r="P273" s="102"/>
      <c r="Q273" s="103"/>
      <c r="R273" s="103"/>
      <c r="S273" s="103"/>
      <c r="T273" s="97"/>
    </row>
    <row r="274" spans="1:20" ht="22.5">
      <c r="A274" s="54" t="s">
        <v>426</v>
      </c>
      <c r="B274" s="45">
        <v>2203</v>
      </c>
      <c r="C274" s="50"/>
      <c r="D274" s="51"/>
      <c r="E274" s="51"/>
      <c r="F274" s="51"/>
      <c r="G274" s="51"/>
      <c r="H274" s="51"/>
      <c r="I274" s="51"/>
      <c r="J274" s="51"/>
      <c r="K274" s="51"/>
      <c r="L274" s="51"/>
      <c r="M274" s="51"/>
      <c r="N274" s="104">
        <v>0</v>
      </c>
      <c r="O274" s="104">
        <v>0</v>
      </c>
      <c r="P274" s="104">
        <v>0</v>
      </c>
      <c r="Q274" s="104">
        <v>0</v>
      </c>
      <c r="R274" s="104">
        <v>0</v>
      </c>
      <c r="S274" s="104">
        <v>0</v>
      </c>
      <c r="T274" s="97"/>
    </row>
    <row r="275" spans="1:20" ht="22.5">
      <c r="A275" s="54" t="s">
        <v>427</v>
      </c>
      <c r="B275" s="45">
        <v>2204</v>
      </c>
      <c r="C275" s="50"/>
      <c r="D275" s="51"/>
      <c r="E275" s="51"/>
      <c r="F275" s="51"/>
      <c r="G275" s="51"/>
      <c r="H275" s="51"/>
      <c r="I275" s="51"/>
      <c r="J275" s="51"/>
      <c r="K275" s="51"/>
      <c r="L275" s="51"/>
      <c r="M275" s="51"/>
      <c r="N275" s="104">
        <v>0</v>
      </c>
      <c r="O275" s="104">
        <v>0</v>
      </c>
      <c r="P275" s="104">
        <v>0</v>
      </c>
      <c r="Q275" s="104">
        <v>0</v>
      </c>
      <c r="R275" s="104">
        <v>0</v>
      </c>
      <c r="S275" s="104">
        <v>0</v>
      </c>
      <c r="T275" s="97"/>
    </row>
    <row r="276" spans="1:20" ht="45">
      <c r="A276" s="54" t="s">
        <v>428</v>
      </c>
      <c r="B276" s="45">
        <v>2205</v>
      </c>
      <c r="C276" s="50"/>
      <c r="D276" s="51"/>
      <c r="E276" s="51"/>
      <c r="F276" s="51"/>
      <c r="G276" s="51"/>
      <c r="H276" s="51"/>
      <c r="I276" s="51"/>
      <c r="J276" s="51"/>
      <c r="K276" s="51"/>
      <c r="L276" s="51"/>
      <c r="M276" s="51"/>
      <c r="N276" s="104">
        <v>0</v>
      </c>
      <c r="O276" s="104">
        <v>0</v>
      </c>
      <c r="P276" s="104">
        <v>0</v>
      </c>
      <c r="Q276" s="104">
        <v>0</v>
      </c>
      <c r="R276" s="104">
        <v>0</v>
      </c>
      <c r="S276" s="104">
        <v>0</v>
      </c>
      <c r="T276" s="97"/>
    </row>
    <row r="277" spans="1:20" ht="56.25">
      <c r="A277" s="54" t="s">
        <v>429</v>
      </c>
      <c r="B277" s="45">
        <v>2206</v>
      </c>
      <c r="C277" s="50"/>
      <c r="D277" s="51"/>
      <c r="E277" s="51"/>
      <c r="F277" s="51"/>
      <c r="G277" s="51"/>
      <c r="H277" s="51"/>
      <c r="I277" s="51"/>
      <c r="J277" s="51"/>
      <c r="K277" s="51"/>
      <c r="L277" s="51"/>
      <c r="M277" s="51"/>
      <c r="N277" s="104">
        <v>0</v>
      </c>
      <c r="O277" s="104">
        <v>0</v>
      </c>
      <c r="P277" s="104">
        <v>0</v>
      </c>
      <c r="Q277" s="104">
        <v>0</v>
      </c>
      <c r="R277" s="104">
        <v>0</v>
      </c>
      <c r="S277" s="104">
        <v>0</v>
      </c>
      <c r="T277" s="97"/>
    </row>
    <row r="278" spans="1:20">
      <c r="A278" s="54" t="s">
        <v>430</v>
      </c>
      <c r="B278" s="45">
        <v>2207</v>
      </c>
      <c r="C278" s="50"/>
      <c r="D278" s="51"/>
      <c r="E278" s="51"/>
      <c r="F278" s="51"/>
      <c r="G278" s="51"/>
      <c r="H278" s="51"/>
      <c r="I278" s="51"/>
      <c r="J278" s="51"/>
      <c r="K278" s="51"/>
      <c r="L278" s="51"/>
      <c r="M278" s="51"/>
      <c r="N278" s="104">
        <v>0</v>
      </c>
      <c r="O278" s="104">
        <v>0</v>
      </c>
      <c r="P278" s="104">
        <v>0</v>
      </c>
      <c r="Q278" s="104">
        <v>0</v>
      </c>
      <c r="R278" s="104">
        <v>0</v>
      </c>
      <c r="S278" s="104">
        <v>0</v>
      </c>
      <c r="T278" s="97"/>
    </row>
    <row r="279" spans="1:20" ht="15">
      <c r="A279" s="54" t="s">
        <v>431</v>
      </c>
      <c r="B279" s="45">
        <v>2208</v>
      </c>
      <c r="C279" s="50"/>
      <c r="D279" s="51"/>
      <c r="E279" s="51"/>
      <c r="F279" s="51"/>
      <c r="G279" s="51"/>
      <c r="H279" s="51"/>
      <c r="I279" s="51"/>
      <c r="J279" s="51"/>
      <c r="K279" s="51"/>
      <c r="L279" s="34"/>
      <c r="M279" s="34"/>
      <c r="N279" s="121">
        <f t="shared" ref="N279:S279" si="185">N280+N281</f>
        <v>172534.39999999999</v>
      </c>
      <c r="O279" s="121">
        <f t="shared" si="185"/>
        <v>162172.1</v>
      </c>
      <c r="P279" s="121">
        <f t="shared" si="185"/>
        <v>0</v>
      </c>
      <c r="Q279" s="122">
        <f t="shared" si="185"/>
        <v>0</v>
      </c>
      <c r="R279" s="122">
        <f t="shared" si="185"/>
        <v>0</v>
      </c>
      <c r="S279" s="122">
        <f t="shared" si="185"/>
        <v>0</v>
      </c>
      <c r="T279" s="97"/>
    </row>
    <row r="280" spans="1:20" ht="15">
      <c r="A280" s="54"/>
      <c r="B280" s="45"/>
      <c r="C280" s="50"/>
      <c r="D280" s="51"/>
      <c r="E280" s="51"/>
      <c r="F280" s="51"/>
      <c r="G280" s="51"/>
      <c r="H280" s="51"/>
      <c r="I280" s="51"/>
      <c r="J280" s="51"/>
      <c r="K280" s="51"/>
      <c r="L280" s="34" t="s">
        <v>24</v>
      </c>
      <c r="M280" s="34" t="s">
        <v>34</v>
      </c>
      <c r="N280" s="121">
        <v>170561.4</v>
      </c>
      <c r="O280" s="104">
        <v>160199.1</v>
      </c>
      <c r="P280" s="121"/>
      <c r="Q280" s="109"/>
      <c r="R280" s="109"/>
      <c r="S280" s="109"/>
      <c r="T280" s="97"/>
    </row>
    <row r="281" spans="1:20" ht="15">
      <c r="A281" s="54"/>
      <c r="B281" s="45"/>
      <c r="C281" s="50"/>
      <c r="D281" s="51"/>
      <c r="E281" s="51"/>
      <c r="F281" s="51"/>
      <c r="G281" s="51"/>
      <c r="H281" s="51"/>
      <c r="I281" s="51"/>
      <c r="J281" s="51"/>
      <c r="K281" s="51"/>
      <c r="L281" s="34" t="s">
        <v>25</v>
      </c>
      <c r="M281" s="34" t="s">
        <v>23</v>
      </c>
      <c r="N281" s="121">
        <v>1973</v>
      </c>
      <c r="O281" s="104">
        <v>1973</v>
      </c>
      <c r="P281" s="121"/>
      <c r="Q281" s="109"/>
      <c r="R281" s="109"/>
      <c r="S281" s="109"/>
      <c r="T281" s="97"/>
    </row>
    <row r="282" spans="1:20" ht="56.25">
      <c r="A282" s="54" t="s">
        <v>432</v>
      </c>
      <c r="B282" s="45">
        <v>2209</v>
      </c>
      <c r="C282" s="50"/>
      <c r="D282" s="51"/>
      <c r="E282" s="51"/>
      <c r="F282" s="51"/>
      <c r="G282" s="51"/>
      <c r="H282" s="51"/>
      <c r="I282" s="51"/>
      <c r="J282" s="51"/>
      <c r="K282" s="51"/>
      <c r="L282" s="51"/>
      <c r="M282" s="51"/>
      <c r="N282" s="104">
        <v>0</v>
      </c>
      <c r="O282" s="104">
        <v>0</v>
      </c>
      <c r="P282" s="104">
        <v>0</v>
      </c>
      <c r="Q282" s="104">
        <v>0</v>
      </c>
      <c r="R282" s="104">
        <v>0</v>
      </c>
      <c r="S282" s="104">
        <v>0</v>
      </c>
      <c r="T282" s="97"/>
    </row>
    <row r="283" spans="1:20" ht="78.75">
      <c r="A283" s="54" t="s">
        <v>475</v>
      </c>
      <c r="B283" s="45">
        <v>2210</v>
      </c>
      <c r="C283" s="50"/>
      <c r="D283" s="51"/>
      <c r="E283" s="51"/>
      <c r="F283" s="51"/>
      <c r="G283" s="51"/>
      <c r="H283" s="51"/>
      <c r="I283" s="51"/>
      <c r="J283" s="51"/>
      <c r="K283" s="51"/>
      <c r="L283" s="51"/>
      <c r="M283" s="51"/>
      <c r="N283" s="104">
        <v>0</v>
      </c>
      <c r="O283" s="104">
        <v>0</v>
      </c>
      <c r="P283" s="104">
        <v>0</v>
      </c>
      <c r="Q283" s="104">
        <v>0</v>
      </c>
      <c r="R283" s="104">
        <v>0</v>
      </c>
      <c r="S283" s="104">
        <v>0</v>
      </c>
      <c r="T283" s="97"/>
    </row>
    <row r="284" spans="1:20" ht="33.75">
      <c r="A284" s="54" t="s">
        <v>434</v>
      </c>
      <c r="B284" s="45">
        <v>2211</v>
      </c>
      <c r="C284" s="50"/>
      <c r="D284" s="51"/>
      <c r="E284" s="51"/>
      <c r="F284" s="51"/>
      <c r="G284" s="51"/>
      <c r="H284" s="51"/>
      <c r="I284" s="51"/>
      <c r="J284" s="51"/>
      <c r="K284" s="51"/>
      <c r="L284" s="51"/>
      <c r="M284" s="51"/>
      <c r="N284" s="104">
        <v>0</v>
      </c>
      <c r="O284" s="104">
        <v>0</v>
      </c>
      <c r="P284" s="104">
        <v>0</v>
      </c>
      <c r="Q284" s="104">
        <v>0</v>
      </c>
      <c r="R284" s="104">
        <v>0</v>
      </c>
      <c r="S284" s="104">
        <v>0</v>
      </c>
      <c r="T284" s="97"/>
    </row>
    <row r="285" spans="1:20" ht="45">
      <c r="A285" s="54" t="s">
        <v>435</v>
      </c>
      <c r="B285" s="45">
        <v>2212</v>
      </c>
      <c r="C285" s="50"/>
      <c r="D285" s="51"/>
      <c r="E285" s="51"/>
      <c r="F285" s="51"/>
      <c r="G285" s="51"/>
      <c r="H285" s="51"/>
      <c r="I285" s="51"/>
      <c r="J285" s="51"/>
      <c r="K285" s="51"/>
      <c r="L285" s="51"/>
      <c r="M285" s="51"/>
      <c r="N285" s="104">
        <v>0</v>
      </c>
      <c r="O285" s="104">
        <v>0</v>
      </c>
      <c r="P285" s="104">
        <v>0</v>
      </c>
      <c r="Q285" s="104">
        <v>0</v>
      </c>
      <c r="R285" s="104">
        <v>0</v>
      </c>
      <c r="S285" s="104">
        <v>0</v>
      </c>
      <c r="T285" s="97"/>
    </row>
    <row r="286" spans="1:20" ht="56.25">
      <c r="A286" s="54" t="s">
        <v>436</v>
      </c>
      <c r="B286" s="45">
        <v>2213</v>
      </c>
      <c r="C286" s="50"/>
      <c r="D286" s="51"/>
      <c r="E286" s="51"/>
      <c r="F286" s="51"/>
      <c r="G286" s="51"/>
      <c r="H286" s="51"/>
      <c r="I286" s="51"/>
      <c r="J286" s="51"/>
      <c r="K286" s="51"/>
      <c r="L286" s="51"/>
      <c r="M286" s="51"/>
      <c r="N286" s="104">
        <v>0</v>
      </c>
      <c r="O286" s="104">
        <v>0</v>
      </c>
      <c r="P286" s="104">
        <v>0</v>
      </c>
      <c r="Q286" s="104">
        <v>0</v>
      </c>
      <c r="R286" s="104">
        <v>0</v>
      </c>
      <c r="S286" s="104">
        <v>0</v>
      </c>
      <c r="T286" s="97"/>
    </row>
    <row r="287" spans="1:20" ht="45">
      <c r="A287" s="54" t="s">
        <v>476</v>
      </c>
      <c r="B287" s="45">
        <v>2214</v>
      </c>
      <c r="C287" s="50"/>
      <c r="D287" s="51"/>
      <c r="E287" s="51"/>
      <c r="F287" s="51"/>
      <c r="G287" s="51"/>
      <c r="H287" s="51"/>
      <c r="I287" s="51"/>
      <c r="J287" s="51"/>
      <c r="K287" s="51"/>
      <c r="L287" s="123" t="s">
        <v>239</v>
      </c>
      <c r="M287" s="123" t="s">
        <v>477</v>
      </c>
      <c r="N287" s="121">
        <v>32345.3</v>
      </c>
      <c r="O287" s="124">
        <v>31594.6</v>
      </c>
      <c r="P287" s="121">
        <v>52040.3</v>
      </c>
      <c r="Q287" s="202">
        <v>40000</v>
      </c>
      <c r="R287" s="202">
        <v>40000</v>
      </c>
      <c r="S287" s="202">
        <v>40000</v>
      </c>
      <c r="T287" s="97"/>
    </row>
    <row r="288" spans="1:20" ht="67.5">
      <c r="A288" s="54" t="s">
        <v>241</v>
      </c>
      <c r="B288" s="45">
        <v>2215</v>
      </c>
      <c r="C288" s="125"/>
      <c r="D288" s="126"/>
      <c r="E288" s="126"/>
      <c r="F288" s="126"/>
      <c r="G288" s="126"/>
      <c r="H288" s="126"/>
      <c r="I288" s="126"/>
      <c r="J288" s="126"/>
      <c r="K288" s="126"/>
      <c r="L288" s="51"/>
      <c r="M288" s="51"/>
      <c r="N288" s="104">
        <v>0</v>
      </c>
      <c r="O288" s="104">
        <v>0</v>
      </c>
      <c r="P288" s="104">
        <v>0</v>
      </c>
      <c r="Q288" s="104">
        <v>0</v>
      </c>
      <c r="R288" s="104">
        <v>0</v>
      </c>
      <c r="S288" s="104">
        <v>0</v>
      </c>
      <c r="T288" s="97"/>
    </row>
    <row r="289" spans="1:20" ht="54.75" customHeight="1">
      <c r="A289" s="54" t="s">
        <v>242</v>
      </c>
      <c r="B289" s="45">
        <v>2216</v>
      </c>
      <c r="C289" s="50"/>
      <c r="D289" s="51"/>
      <c r="E289" s="51"/>
      <c r="F289" s="51"/>
      <c r="G289" s="51"/>
      <c r="H289" s="51"/>
      <c r="I289" s="51"/>
      <c r="J289" s="51"/>
      <c r="K289" s="51"/>
      <c r="L289" s="51"/>
      <c r="M289" s="51"/>
      <c r="N289" s="104"/>
      <c r="O289" s="104"/>
      <c r="P289" s="104"/>
      <c r="Q289" s="104"/>
      <c r="R289" s="104"/>
      <c r="S289" s="104"/>
      <c r="T289" s="97"/>
    </row>
    <row r="290" spans="1:20" ht="56.25">
      <c r="A290" s="54" t="s">
        <v>243</v>
      </c>
      <c r="B290" s="45">
        <v>2217</v>
      </c>
      <c r="C290" s="50"/>
      <c r="D290" s="51"/>
      <c r="E290" s="51"/>
      <c r="F290" s="51"/>
      <c r="G290" s="51"/>
      <c r="H290" s="51"/>
      <c r="I290" s="51"/>
      <c r="J290" s="51"/>
      <c r="K290" s="51"/>
      <c r="L290" s="51"/>
      <c r="M290" s="51"/>
      <c r="N290" s="104"/>
      <c r="O290" s="104"/>
      <c r="P290" s="104"/>
      <c r="Q290" s="104"/>
      <c r="R290" s="104"/>
      <c r="S290" s="104"/>
      <c r="T290" s="97"/>
    </row>
    <row r="291" spans="1:20" ht="71.25" customHeight="1">
      <c r="A291" s="54" t="s">
        <v>244</v>
      </c>
      <c r="B291" s="45">
        <v>2218</v>
      </c>
      <c r="C291" s="50"/>
      <c r="D291" s="51"/>
      <c r="E291" s="51"/>
      <c r="F291" s="51"/>
      <c r="G291" s="51"/>
      <c r="H291" s="51"/>
      <c r="I291" s="51"/>
      <c r="J291" s="51"/>
      <c r="K291" s="51"/>
      <c r="L291" s="51"/>
      <c r="M291" s="51"/>
      <c r="N291" s="104"/>
      <c r="O291" s="104"/>
      <c r="P291" s="104"/>
      <c r="Q291" s="104"/>
      <c r="R291" s="104"/>
      <c r="S291" s="104"/>
      <c r="T291" s="97"/>
    </row>
    <row r="292" spans="1:20" ht="71.25" customHeight="1">
      <c r="A292" s="54" t="s">
        <v>245</v>
      </c>
      <c r="B292" s="45">
        <v>2219</v>
      </c>
      <c r="C292" s="50"/>
      <c r="D292" s="51"/>
      <c r="E292" s="51"/>
      <c r="F292" s="51"/>
      <c r="G292" s="51"/>
      <c r="H292" s="51"/>
      <c r="I292" s="51"/>
      <c r="J292" s="51"/>
      <c r="K292" s="51"/>
      <c r="L292" s="51"/>
      <c r="M292" s="51"/>
      <c r="N292" s="104"/>
      <c r="O292" s="104"/>
      <c r="P292" s="104"/>
      <c r="Q292" s="104"/>
      <c r="R292" s="104"/>
      <c r="S292" s="104"/>
      <c r="T292" s="97"/>
    </row>
    <row r="293" spans="1:20" ht="57.75" customHeight="1">
      <c r="A293" s="54" t="s">
        <v>246</v>
      </c>
      <c r="B293" s="45">
        <v>2220</v>
      </c>
      <c r="C293" s="50"/>
      <c r="D293" s="51"/>
      <c r="E293" s="51"/>
      <c r="F293" s="51"/>
      <c r="G293" s="51"/>
      <c r="H293" s="51"/>
      <c r="I293" s="51"/>
      <c r="J293" s="51"/>
      <c r="K293" s="51"/>
      <c r="L293" s="51"/>
      <c r="M293" s="51"/>
      <c r="N293" s="104"/>
      <c r="O293" s="104"/>
      <c r="P293" s="104"/>
      <c r="Q293" s="104"/>
      <c r="R293" s="104"/>
      <c r="S293" s="104"/>
      <c r="T293" s="97"/>
    </row>
    <row r="294" spans="1:20" ht="78.75">
      <c r="A294" s="54" t="s">
        <v>439</v>
      </c>
      <c r="B294" s="74">
        <v>2300</v>
      </c>
      <c r="C294" s="46" t="s">
        <v>20</v>
      </c>
      <c r="D294" s="46" t="s">
        <v>20</v>
      </c>
      <c r="E294" s="46" t="s">
        <v>20</v>
      </c>
      <c r="F294" s="46" t="s">
        <v>20</v>
      </c>
      <c r="G294" s="46" t="s">
        <v>20</v>
      </c>
      <c r="H294" s="46" t="s">
        <v>20</v>
      </c>
      <c r="I294" s="46" t="s">
        <v>20</v>
      </c>
      <c r="J294" s="46" t="s">
        <v>20</v>
      </c>
      <c r="K294" s="46" t="s">
        <v>20</v>
      </c>
      <c r="L294" s="51"/>
      <c r="M294" s="51"/>
      <c r="N294" s="99">
        <f t="shared" ref="N294" si="186">N295+N296+N297+N298</f>
        <v>0</v>
      </c>
      <c r="O294" s="99">
        <f t="shared" ref="O294:S294" si="187">O295+O296+O297+O298</f>
        <v>0</v>
      </c>
      <c r="P294" s="99">
        <f t="shared" si="187"/>
        <v>0</v>
      </c>
      <c r="Q294" s="99">
        <f t="shared" si="187"/>
        <v>0</v>
      </c>
      <c r="R294" s="99">
        <f t="shared" si="187"/>
        <v>0</v>
      </c>
      <c r="S294" s="99">
        <f t="shared" si="187"/>
        <v>0</v>
      </c>
      <c r="T294" s="97"/>
    </row>
    <row r="295" spans="1:20" ht="22.5">
      <c r="A295" s="54" t="s">
        <v>248</v>
      </c>
      <c r="B295" s="45">
        <v>2301</v>
      </c>
      <c r="C295" s="50"/>
      <c r="D295" s="51"/>
      <c r="E295" s="51"/>
      <c r="F295" s="51"/>
      <c r="G295" s="51"/>
      <c r="H295" s="51"/>
      <c r="I295" s="51"/>
      <c r="J295" s="51"/>
      <c r="K295" s="51"/>
      <c r="L295" s="34" t="s">
        <v>31</v>
      </c>
      <c r="M295" s="34" t="s">
        <v>23</v>
      </c>
      <c r="N295" s="102"/>
      <c r="O295" s="102"/>
      <c r="P295" s="102"/>
      <c r="Q295" s="103"/>
      <c r="R295" s="103"/>
      <c r="S295" s="103"/>
      <c r="T295" s="97"/>
    </row>
    <row r="296" spans="1:20" ht="22.5">
      <c r="A296" s="54" t="s">
        <v>253</v>
      </c>
      <c r="B296" s="45">
        <v>2302</v>
      </c>
      <c r="C296" s="50"/>
      <c r="D296" s="51"/>
      <c r="E296" s="51"/>
      <c r="F296" s="51"/>
      <c r="G296" s="51"/>
      <c r="H296" s="51"/>
      <c r="I296" s="51"/>
      <c r="J296" s="51"/>
      <c r="K296" s="51"/>
      <c r="L296" s="34" t="s">
        <v>31</v>
      </c>
      <c r="M296" s="34" t="s">
        <v>23</v>
      </c>
      <c r="N296" s="102"/>
      <c r="O296" s="102"/>
      <c r="P296" s="102"/>
      <c r="Q296" s="103"/>
      <c r="R296" s="103"/>
      <c r="S296" s="103"/>
      <c r="T296" s="97"/>
    </row>
    <row r="297" spans="1:20" ht="22.5" customHeight="1">
      <c r="A297" s="276" t="s">
        <v>257</v>
      </c>
      <c r="B297" s="311">
        <v>2303</v>
      </c>
      <c r="C297" s="317"/>
      <c r="D297" s="315"/>
      <c r="E297" s="315"/>
      <c r="F297" s="315"/>
      <c r="G297" s="315"/>
      <c r="H297" s="315"/>
      <c r="I297" s="315"/>
      <c r="J297" s="315"/>
      <c r="K297" s="315"/>
      <c r="L297" s="34" t="s">
        <v>31</v>
      </c>
      <c r="M297" s="34" t="s">
        <v>23</v>
      </c>
      <c r="N297" s="102"/>
      <c r="O297" s="102"/>
      <c r="P297" s="102"/>
      <c r="Q297" s="103"/>
      <c r="R297" s="103"/>
      <c r="S297" s="103"/>
      <c r="T297" s="97"/>
    </row>
    <row r="298" spans="1:20">
      <c r="A298" s="276"/>
      <c r="B298" s="311"/>
      <c r="C298" s="317"/>
      <c r="D298" s="315"/>
      <c r="E298" s="315"/>
      <c r="F298" s="315"/>
      <c r="G298" s="315"/>
      <c r="H298" s="315"/>
      <c r="I298" s="315"/>
      <c r="J298" s="315"/>
      <c r="K298" s="315"/>
      <c r="L298" s="34" t="s">
        <v>31</v>
      </c>
      <c r="M298" s="34" t="s">
        <v>24</v>
      </c>
      <c r="N298" s="102"/>
      <c r="O298" s="102"/>
      <c r="P298" s="102"/>
      <c r="Q298" s="103"/>
      <c r="R298" s="103"/>
      <c r="S298" s="103"/>
      <c r="T298" s="97"/>
    </row>
    <row r="299" spans="1:20" ht="81.75" customHeight="1">
      <c r="A299" s="79" t="s">
        <v>440</v>
      </c>
      <c r="B299" s="74">
        <v>2400</v>
      </c>
      <c r="C299" s="46" t="s">
        <v>20</v>
      </c>
      <c r="D299" s="46" t="s">
        <v>20</v>
      </c>
      <c r="E299" s="46" t="s">
        <v>20</v>
      </c>
      <c r="F299" s="46" t="s">
        <v>20</v>
      </c>
      <c r="G299" s="46" t="s">
        <v>20</v>
      </c>
      <c r="H299" s="46" t="s">
        <v>20</v>
      </c>
      <c r="I299" s="46" t="s">
        <v>20</v>
      </c>
      <c r="J299" s="46" t="s">
        <v>20</v>
      </c>
      <c r="K299" s="46" t="s">
        <v>20</v>
      </c>
      <c r="L299" s="51"/>
      <c r="M299" s="51"/>
      <c r="N299" s="99">
        <f t="shared" ref="N299:S299" si="188">N300</f>
        <v>0</v>
      </c>
      <c r="O299" s="99">
        <f t="shared" si="188"/>
        <v>0</v>
      </c>
      <c r="P299" s="99">
        <f t="shared" si="188"/>
        <v>0</v>
      </c>
      <c r="Q299" s="99">
        <f t="shared" si="188"/>
        <v>0</v>
      </c>
      <c r="R299" s="99">
        <f t="shared" si="188"/>
        <v>0</v>
      </c>
      <c r="S299" s="99">
        <f t="shared" si="188"/>
        <v>0</v>
      </c>
      <c r="T299" s="97"/>
    </row>
    <row r="300" spans="1:20" ht="19.5" customHeight="1">
      <c r="A300" s="54" t="s">
        <v>267</v>
      </c>
      <c r="B300" s="45">
        <v>2401</v>
      </c>
      <c r="C300" s="50"/>
      <c r="D300" s="51"/>
      <c r="E300" s="51"/>
      <c r="F300" s="51"/>
      <c r="G300" s="51"/>
      <c r="H300" s="51"/>
      <c r="I300" s="51"/>
      <c r="J300" s="51"/>
      <c r="K300" s="51"/>
      <c r="L300" s="34" t="s">
        <v>29</v>
      </c>
      <c r="M300" s="34" t="s">
        <v>21</v>
      </c>
      <c r="N300" s="102"/>
      <c r="O300" s="102"/>
      <c r="P300" s="102"/>
      <c r="Q300" s="103"/>
      <c r="R300" s="103"/>
      <c r="S300" s="103"/>
      <c r="T300" s="97"/>
    </row>
    <row r="301" spans="1:20" ht="113.25" customHeight="1">
      <c r="A301" s="54" t="s">
        <v>272</v>
      </c>
      <c r="B301" s="45">
        <v>2500</v>
      </c>
      <c r="C301" s="46" t="s">
        <v>20</v>
      </c>
      <c r="D301" s="46" t="s">
        <v>20</v>
      </c>
      <c r="E301" s="46" t="s">
        <v>20</v>
      </c>
      <c r="F301" s="46" t="s">
        <v>20</v>
      </c>
      <c r="G301" s="46" t="s">
        <v>20</v>
      </c>
      <c r="H301" s="46" t="s">
        <v>20</v>
      </c>
      <c r="I301" s="46" t="s">
        <v>20</v>
      </c>
      <c r="J301" s="46" t="s">
        <v>20</v>
      </c>
      <c r="K301" s="46" t="s">
        <v>20</v>
      </c>
      <c r="L301" s="51"/>
      <c r="M301" s="51"/>
      <c r="N301" s="127">
        <f t="shared" ref="N301" si="189">N302+N339</f>
        <v>16133.9</v>
      </c>
      <c r="O301" s="127">
        <f t="shared" ref="O301:S301" si="190">O302+O339</f>
        <v>14467.4</v>
      </c>
      <c r="P301" s="127">
        <f t="shared" si="190"/>
        <v>20195.400000000001</v>
      </c>
      <c r="Q301" s="127">
        <f t="shared" si="190"/>
        <v>46088.1</v>
      </c>
      <c r="R301" s="127">
        <f t="shared" si="190"/>
        <v>20464.599999999999</v>
      </c>
      <c r="S301" s="127">
        <f t="shared" si="190"/>
        <v>26350.7</v>
      </c>
      <c r="T301" s="97"/>
    </row>
    <row r="302" spans="1:20" ht="45">
      <c r="A302" s="54" t="s">
        <v>273</v>
      </c>
      <c r="B302" s="45">
        <v>2501</v>
      </c>
      <c r="C302" s="46" t="s">
        <v>20</v>
      </c>
      <c r="D302" s="46" t="s">
        <v>20</v>
      </c>
      <c r="E302" s="46" t="s">
        <v>20</v>
      </c>
      <c r="F302" s="46" t="s">
        <v>20</v>
      </c>
      <c r="G302" s="46" t="s">
        <v>20</v>
      </c>
      <c r="H302" s="46" t="s">
        <v>20</v>
      </c>
      <c r="I302" s="46" t="s">
        <v>20</v>
      </c>
      <c r="J302" s="46" t="s">
        <v>20</v>
      </c>
      <c r="K302" s="46" t="s">
        <v>20</v>
      </c>
      <c r="L302" s="51"/>
      <c r="M302" s="51"/>
      <c r="N302" s="127">
        <f t="shared" ref="N302:O302" si="191">N303+N304+N305+N306+N307+N308+N316+N319+N323+N324+N325+N328+N330+N332+N335+N337</f>
        <v>16133.9</v>
      </c>
      <c r="O302" s="127">
        <f t="shared" si="191"/>
        <v>14467.4</v>
      </c>
      <c r="P302" s="127">
        <f>P303+P304+P305+P306+P307+P308+P316+P319+P323+P324+P325+P328+P330+P332+P335+P337</f>
        <v>20195.400000000001</v>
      </c>
      <c r="Q302" s="127">
        <f t="shared" ref="Q302:S302" si="192">Q303+Q304+Q305+Q306+Q307+Q308+Q316+Q319+Q323+Q324+Q325+Q328+Q330+Q332+Q335+Q337</f>
        <v>46088.1</v>
      </c>
      <c r="R302" s="127">
        <f t="shared" si="192"/>
        <v>20464.599999999999</v>
      </c>
      <c r="S302" s="127">
        <f t="shared" si="192"/>
        <v>26350.7</v>
      </c>
      <c r="T302" s="97"/>
    </row>
    <row r="303" spans="1:20" ht="45">
      <c r="A303" s="54" t="s">
        <v>274</v>
      </c>
      <c r="B303" s="45">
        <v>2502</v>
      </c>
      <c r="C303" s="50"/>
      <c r="D303" s="51"/>
      <c r="E303" s="51"/>
      <c r="F303" s="51"/>
      <c r="G303" s="51"/>
      <c r="H303" s="51"/>
      <c r="I303" s="51"/>
      <c r="J303" s="51"/>
      <c r="K303" s="51"/>
      <c r="L303" s="34" t="s">
        <v>21</v>
      </c>
      <c r="M303" s="34" t="s">
        <v>25</v>
      </c>
      <c r="N303" s="102"/>
      <c r="O303" s="102"/>
      <c r="P303" s="102"/>
      <c r="Q303" s="103"/>
      <c r="R303" s="103"/>
      <c r="S303" s="103"/>
      <c r="T303" s="97"/>
    </row>
    <row r="304" spans="1:20" ht="135">
      <c r="A304" s="54" t="s">
        <v>280</v>
      </c>
      <c r="B304" s="45">
        <v>2504</v>
      </c>
      <c r="C304" s="50"/>
      <c r="D304" s="51"/>
      <c r="E304" s="51"/>
      <c r="F304" s="51"/>
      <c r="G304" s="51"/>
      <c r="H304" s="51"/>
      <c r="I304" s="51"/>
      <c r="J304" s="51"/>
      <c r="K304" s="51"/>
      <c r="L304" s="34" t="s">
        <v>21</v>
      </c>
      <c r="M304" s="34" t="s">
        <v>29</v>
      </c>
      <c r="N304" s="102"/>
      <c r="O304" s="102"/>
      <c r="P304" s="102"/>
      <c r="Q304" s="103"/>
      <c r="R304" s="103"/>
      <c r="S304" s="103"/>
      <c r="T304" s="97"/>
    </row>
    <row r="305" spans="1:20" ht="101.25">
      <c r="A305" s="54" t="s">
        <v>286</v>
      </c>
      <c r="B305" s="45">
        <v>2505</v>
      </c>
      <c r="C305" s="50"/>
      <c r="D305" s="51"/>
      <c r="E305" s="51"/>
      <c r="F305" s="51"/>
      <c r="G305" s="51"/>
      <c r="H305" s="51"/>
      <c r="I305" s="51"/>
      <c r="J305" s="51"/>
      <c r="K305" s="51"/>
      <c r="L305" s="34" t="s">
        <v>27</v>
      </c>
      <c r="M305" s="34" t="s">
        <v>22</v>
      </c>
      <c r="N305" s="102"/>
      <c r="O305" s="102"/>
      <c r="P305" s="102"/>
      <c r="Q305" s="103"/>
      <c r="R305" s="103"/>
      <c r="S305" s="103"/>
      <c r="T305" s="97"/>
    </row>
    <row r="306" spans="1:20" ht="90">
      <c r="A306" s="54" t="s">
        <v>292</v>
      </c>
      <c r="B306" s="45">
        <v>2506</v>
      </c>
      <c r="C306" s="50"/>
      <c r="D306" s="51"/>
      <c r="E306" s="51"/>
      <c r="F306" s="51"/>
      <c r="G306" s="51"/>
      <c r="H306" s="51"/>
      <c r="I306" s="80"/>
      <c r="J306" s="51"/>
      <c r="K306" s="51"/>
      <c r="L306" s="34" t="s">
        <v>31</v>
      </c>
      <c r="M306" s="34" t="s">
        <v>24</v>
      </c>
      <c r="N306" s="102"/>
      <c r="O306" s="102"/>
      <c r="P306" s="102"/>
      <c r="Q306" s="103"/>
      <c r="R306" s="103"/>
      <c r="S306" s="103"/>
      <c r="T306" s="97"/>
    </row>
    <row r="307" spans="1:20" ht="56.25" customHeight="1">
      <c r="A307" s="54" t="s">
        <v>297</v>
      </c>
      <c r="B307" s="45">
        <v>2507</v>
      </c>
      <c r="C307" s="50"/>
      <c r="D307" s="51"/>
      <c r="E307" s="51"/>
      <c r="F307" s="51"/>
      <c r="G307" s="51"/>
      <c r="H307" s="51"/>
      <c r="I307" s="51"/>
      <c r="J307" s="51"/>
      <c r="K307" s="51"/>
      <c r="L307" s="34" t="s">
        <v>33</v>
      </c>
      <c r="M307" s="34" t="s">
        <v>21</v>
      </c>
      <c r="N307" s="102"/>
      <c r="O307" s="102"/>
      <c r="P307" s="102"/>
      <c r="Q307" s="103"/>
      <c r="R307" s="103"/>
      <c r="S307" s="103"/>
      <c r="T307" s="97"/>
    </row>
    <row r="308" spans="1:20" ht="33.75" customHeight="1">
      <c r="A308" s="276" t="s">
        <v>303</v>
      </c>
      <c r="B308" s="311">
        <v>2508</v>
      </c>
      <c r="C308" s="317"/>
      <c r="D308" s="315"/>
      <c r="E308" s="315"/>
      <c r="F308" s="315"/>
      <c r="G308" s="315"/>
      <c r="H308" s="315"/>
      <c r="I308" s="315"/>
      <c r="J308" s="315"/>
      <c r="K308" s="315"/>
      <c r="L308" s="51"/>
      <c r="M308" s="51"/>
      <c r="N308" s="99">
        <f>SUM(N309:N315)</f>
        <v>0</v>
      </c>
      <c r="O308" s="99">
        <f t="shared" ref="O308:S308" si="193">SUM(O309:O313)</f>
        <v>0</v>
      </c>
      <c r="P308" s="99">
        <f>SUM(P309:P315)</f>
        <v>0</v>
      </c>
      <c r="Q308" s="99">
        <f t="shared" si="193"/>
        <v>0</v>
      </c>
      <c r="R308" s="99">
        <f t="shared" si="193"/>
        <v>0</v>
      </c>
      <c r="S308" s="99">
        <f t="shared" si="193"/>
        <v>0</v>
      </c>
      <c r="T308" s="97"/>
    </row>
    <row r="309" spans="1:20">
      <c r="A309" s="276"/>
      <c r="B309" s="311"/>
      <c r="C309" s="317"/>
      <c r="D309" s="315"/>
      <c r="E309" s="315"/>
      <c r="F309" s="315"/>
      <c r="G309" s="315"/>
      <c r="H309" s="315"/>
      <c r="I309" s="315"/>
      <c r="J309" s="315"/>
      <c r="K309" s="315"/>
      <c r="L309" s="34" t="s">
        <v>27</v>
      </c>
      <c r="M309" s="34" t="s">
        <v>21</v>
      </c>
      <c r="N309" s="102"/>
      <c r="O309" s="102"/>
      <c r="P309" s="102"/>
      <c r="Q309" s="103"/>
      <c r="R309" s="103"/>
      <c r="S309" s="103"/>
      <c r="T309" s="97"/>
    </row>
    <row r="310" spans="1:20">
      <c r="A310" s="276"/>
      <c r="B310" s="311"/>
      <c r="C310" s="317"/>
      <c r="D310" s="315"/>
      <c r="E310" s="315"/>
      <c r="F310" s="315"/>
      <c r="G310" s="315"/>
      <c r="H310" s="315"/>
      <c r="I310" s="315"/>
      <c r="J310" s="315"/>
      <c r="K310" s="315"/>
      <c r="L310" s="34" t="s">
        <v>27</v>
      </c>
      <c r="M310" s="34" t="s">
        <v>22</v>
      </c>
      <c r="N310" s="102"/>
      <c r="O310" s="102"/>
      <c r="P310" s="102"/>
      <c r="Q310" s="103"/>
      <c r="R310" s="103"/>
      <c r="S310" s="103"/>
      <c r="T310" s="97"/>
    </row>
    <row r="311" spans="1:20">
      <c r="A311" s="276"/>
      <c r="B311" s="311"/>
      <c r="C311" s="317"/>
      <c r="D311" s="315"/>
      <c r="E311" s="315"/>
      <c r="F311" s="315"/>
      <c r="G311" s="315"/>
      <c r="H311" s="315"/>
      <c r="I311" s="315"/>
      <c r="J311" s="315"/>
      <c r="K311" s="315"/>
      <c r="L311" s="34" t="s">
        <v>27</v>
      </c>
      <c r="M311" s="34" t="s">
        <v>23</v>
      </c>
      <c r="N311" s="102"/>
      <c r="O311" s="102"/>
      <c r="P311" s="102"/>
      <c r="Q311" s="103"/>
      <c r="R311" s="103"/>
      <c r="S311" s="103"/>
      <c r="T311" s="97"/>
    </row>
    <row r="312" spans="1:20">
      <c r="A312" s="276"/>
      <c r="B312" s="311"/>
      <c r="C312" s="317"/>
      <c r="D312" s="315"/>
      <c r="E312" s="315"/>
      <c r="F312" s="315"/>
      <c r="G312" s="315"/>
      <c r="H312" s="315"/>
      <c r="I312" s="315"/>
      <c r="J312" s="315"/>
      <c r="K312" s="315"/>
      <c r="L312" s="34" t="s">
        <v>27</v>
      </c>
      <c r="M312" s="34" t="s">
        <v>27</v>
      </c>
      <c r="N312" s="102"/>
      <c r="O312" s="102"/>
      <c r="P312" s="102"/>
      <c r="Q312" s="103"/>
      <c r="R312" s="103"/>
      <c r="S312" s="103"/>
      <c r="T312" s="97"/>
    </row>
    <row r="313" spans="1:20">
      <c r="A313" s="276"/>
      <c r="B313" s="311"/>
      <c r="C313" s="317"/>
      <c r="D313" s="315"/>
      <c r="E313" s="315"/>
      <c r="F313" s="315"/>
      <c r="G313" s="315"/>
      <c r="H313" s="315"/>
      <c r="I313" s="315"/>
      <c r="J313" s="315"/>
      <c r="K313" s="315"/>
      <c r="L313" s="34" t="s">
        <v>27</v>
      </c>
      <c r="M313" s="34" t="s">
        <v>30</v>
      </c>
      <c r="N313" s="102"/>
      <c r="O313" s="102"/>
      <c r="P313" s="102"/>
      <c r="Q313" s="103"/>
      <c r="R313" s="103"/>
      <c r="S313" s="103"/>
      <c r="T313" s="97"/>
    </row>
    <row r="314" spans="1:20">
      <c r="A314" s="207"/>
      <c r="B314" s="204"/>
      <c r="C314" s="208"/>
      <c r="D314" s="206"/>
      <c r="E314" s="206"/>
      <c r="F314" s="206"/>
      <c r="G314" s="206"/>
      <c r="H314" s="206"/>
      <c r="I314" s="206"/>
      <c r="J314" s="206"/>
      <c r="K314" s="206"/>
      <c r="L314" s="205" t="s">
        <v>28</v>
      </c>
      <c r="M314" s="205" t="s">
        <v>21</v>
      </c>
      <c r="N314" s="102"/>
      <c r="O314" s="102"/>
      <c r="P314" s="102"/>
      <c r="Q314" s="103"/>
      <c r="R314" s="103"/>
      <c r="S314" s="103"/>
      <c r="T314" s="97"/>
    </row>
    <row r="315" spans="1:20">
      <c r="A315" s="191"/>
      <c r="B315" s="192"/>
      <c r="C315" s="193"/>
      <c r="D315" s="190"/>
      <c r="E315" s="190"/>
      <c r="F315" s="190"/>
      <c r="G315" s="190"/>
      <c r="H315" s="190"/>
      <c r="I315" s="190"/>
      <c r="J315" s="190"/>
      <c r="K315" s="190"/>
      <c r="L315" s="194" t="s">
        <v>28</v>
      </c>
      <c r="M315" s="194" t="s">
        <v>23</v>
      </c>
      <c r="N315" s="102"/>
      <c r="O315" s="102"/>
      <c r="P315" s="102"/>
      <c r="Q315" s="103"/>
      <c r="R315" s="103"/>
      <c r="S315" s="103"/>
      <c r="T315" s="97"/>
    </row>
    <row r="316" spans="1:20" ht="180" customHeight="1">
      <c r="A316" s="276" t="s">
        <v>478</v>
      </c>
      <c r="B316" s="311">
        <v>2509</v>
      </c>
      <c r="C316" s="317"/>
      <c r="D316" s="315"/>
      <c r="E316" s="315"/>
      <c r="F316" s="315"/>
      <c r="G316" s="315"/>
      <c r="H316" s="315"/>
      <c r="I316" s="315"/>
      <c r="J316" s="315"/>
      <c r="K316" s="315"/>
      <c r="L316" s="51"/>
      <c r="M316" s="51"/>
      <c r="N316" s="99">
        <f t="shared" ref="N316" si="194">N317+N318</f>
        <v>0</v>
      </c>
      <c r="O316" s="99">
        <f t="shared" ref="O316:S316" si="195">O317+O318</f>
        <v>0</v>
      </c>
      <c r="P316" s="99">
        <f t="shared" si="195"/>
        <v>0</v>
      </c>
      <c r="Q316" s="99">
        <f t="shared" si="195"/>
        <v>0</v>
      </c>
      <c r="R316" s="99">
        <f t="shared" si="195"/>
        <v>0</v>
      </c>
      <c r="S316" s="99">
        <f t="shared" si="195"/>
        <v>0</v>
      </c>
      <c r="T316" s="97"/>
    </row>
    <row r="317" spans="1:20">
      <c r="A317" s="276"/>
      <c r="B317" s="311"/>
      <c r="C317" s="317"/>
      <c r="D317" s="315"/>
      <c r="E317" s="315"/>
      <c r="F317" s="315"/>
      <c r="G317" s="315"/>
      <c r="H317" s="315"/>
      <c r="I317" s="315"/>
      <c r="J317" s="315"/>
      <c r="K317" s="315"/>
      <c r="L317" s="34" t="s">
        <v>27</v>
      </c>
      <c r="M317" s="34" t="s">
        <v>21</v>
      </c>
      <c r="N317" s="102"/>
      <c r="O317" s="102"/>
      <c r="P317" s="102"/>
      <c r="Q317" s="103"/>
      <c r="R317" s="103"/>
      <c r="S317" s="103"/>
      <c r="T317" s="97"/>
    </row>
    <row r="318" spans="1:20">
      <c r="A318" s="276"/>
      <c r="B318" s="311"/>
      <c r="C318" s="317"/>
      <c r="D318" s="315"/>
      <c r="E318" s="315"/>
      <c r="F318" s="315"/>
      <c r="G318" s="315"/>
      <c r="H318" s="315"/>
      <c r="I318" s="315"/>
      <c r="J318" s="315"/>
      <c r="K318" s="315"/>
      <c r="L318" s="34" t="s">
        <v>27</v>
      </c>
      <c r="M318" s="34" t="s">
        <v>22</v>
      </c>
      <c r="N318" s="102"/>
      <c r="O318" s="102"/>
      <c r="P318" s="102"/>
      <c r="Q318" s="103"/>
      <c r="R318" s="103"/>
      <c r="S318" s="103"/>
      <c r="T318" s="97"/>
    </row>
    <row r="319" spans="1:20" ht="213.75" customHeight="1">
      <c r="A319" s="276" t="s">
        <v>314</v>
      </c>
      <c r="B319" s="311">
        <v>2510</v>
      </c>
      <c r="C319" s="317"/>
      <c r="D319" s="315"/>
      <c r="E319" s="315"/>
      <c r="F319" s="315"/>
      <c r="G319" s="315"/>
      <c r="H319" s="315"/>
      <c r="I319" s="315"/>
      <c r="J319" s="315"/>
      <c r="K319" s="315"/>
      <c r="L319" s="51"/>
      <c r="M319" s="51"/>
      <c r="N319" s="99">
        <f t="shared" ref="N319" si="196">N320+N321+N322</f>
        <v>0</v>
      </c>
      <c r="O319" s="99">
        <f t="shared" ref="O319:S319" si="197">O320+O321+O322</f>
        <v>0</v>
      </c>
      <c r="P319" s="99">
        <f t="shared" si="197"/>
        <v>0</v>
      </c>
      <c r="Q319" s="99">
        <f t="shared" si="197"/>
        <v>0</v>
      </c>
      <c r="R319" s="99">
        <f t="shared" si="197"/>
        <v>0</v>
      </c>
      <c r="S319" s="99">
        <f t="shared" si="197"/>
        <v>0</v>
      </c>
      <c r="T319" s="97"/>
    </row>
    <row r="320" spans="1:20">
      <c r="A320" s="276"/>
      <c r="B320" s="311"/>
      <c r="C320" s="317"/>
      <c r="D320" s="315"/>
      <c r="E320" s="315"/>
      <c r="F320" s="315"/>
      <c r="G320" s="315"/>
      <c r="H320" s="315"/>
      <c r="I320" s="315"/>
      <c r="J320" s="315"/>
      <c r="K320" s="315"/>
      <c r="L320" s="34" t="s">
        <v>27</v>
      </c>
      <c r="M320" s="34" t="s">
        <v>21</v>
      </c>
      <c r="N320" s="102"/>
      <c r="O320" s="102"/>
      <c r="P320" s="102"/>
      <c r="Q320" s="103"/>
      <c r="R320" s="103"/>
      <c r="S320" s="103"/>
      <c r="T320" s="97"/>
    </row>
    <row r="321" spans="1:20">
      <c r="A321" s="276"/>
      <c r="B321" s="311"/>
      <c r="C321" s="317"/>
      <c r="D321" s="315"/>
      <c r="E321" s="315"/>
      <c r="F321" s="315"/>
      <c r="G321" s="315"/>
      <c r="H321" s="315"/>
      <c r="I321" s="315"/>
      <c r="J321" s="315"/>
      <c r="K321" s="315"/>
      <c r="L321" s="34" t="s">
        <v>27</v>
      </c>
      <c r="M321" s="34" t="s">
        <v>22</v>
      </c>
      <c r="N321" s="102"/>
      <c r="O321" s="102"/>
      <c r="P321" s="102"/>
      <c r="Q321" s="103"/>
      <c r="R321" s="103"/>
      <c r="S321" s="103"/>
      <c r="T321" s="97"/>
    </row>
    <row r="322" spans="1:20">
      <c r="A322" s="276"/>
      <c r="B322" s="311"/>
      <c r="C322" s="317"/>
      <c r="D322" s="315"/>
      <c r="E322" s="315"/>
      <c r="F322" s="315"/>
      <c r="G322" s="315"/>
      <c r="H322" s="315"/>
      <c r="I322" s="315"/>
      <c r="J322" s="315"/>
      <c r="K322" s="315"/>
      <c r="L322" s="34" t="s">
        <v>27</v>
      </c>
      <c r="M322" s="34" t="s">
        <v>23</v>
      </c>
      <c r="N322" s="102"/>
      <c r="O322" s="102"/>
      <c r="P322" s="102"/>
      <c r="Q322" s="103"/>
      <c r="R322" s="103"/>
      <c r="S322" s="103"/>
      <c r="T322" s="97"/>
    </row>
    <row r="323" spans="1:20" ht="33.75">
      <c r="A323" s="54" t="s">
        <v>320</v>
      </c>
      <c r="B323" s="45">
        <v>2512</v>
      </c>
      <c r="C323" s="50"/>
      <c r="D323" s="51"/>
      <c r="E323" s="51"/>
      <c r="F323" s="51"/>
      <c r="G323" s="51"/>
      <c r="H323" s="51"/>
      <c r="I323" s="51"/>
      <c r="J323" s="51"/>
      <c r="K323" s="51"/>
      <c r="L323" s="34" t="s">
        <v>31</v>
      </c>
      <c r="M323" s="34" t="s">
        <v>23</v>
      </c>
      <c r="N323" s="105">
        <v>6015.9</v>
      </c>
      <c r="O323" s="105">
        <v>4362.6000000000004</v>
      </c>
      <c r="P323" s="105">
        <v>7515.1</v>
      </c>
      <c r="Q323" s="140">
        <v>36118.1</v>
      </c>
      <c r="R323" s="140">
        <v>10494.6</v>
      </c>
      <c r="S323" s="140">
        <v>16380.7</v>
      </c>
      <c r="T323" s="97"/>
    </row>
    <row r="324" spans="1:20" ht="104.25" customHeight="1">
      <c r="A324" s="54" t="s">
        <v>329</v>
      </c>
      <c r="B324" s="45">
        <v>2513</v>
      </c>
      <c r="C324" s="50"/>
      <c r="D324" s="51"/>
      <c r="E324" s="51"/>
      <c r="F324" s="51"/>
      <c r="G324" s="51"/>
      <c r="H324" s="51"/>
      <c r="I324" s="51"/>
      <c r="J324" s="51"/>
      <c r="K324" s="51"/>
      <c r="L324" s="34" t="s">
        <v>24</v>
      </c>
      <c r="M324" s="34" t="s">
        <v>25</v>
      </c>
      <c r="N324" s="105">
        <v>10118</v>
      </c>
      <c r="O324" s="105">
        <v>10104.799999999999</v>
      </c>
      <c r="P324" s="105">
        <v>12680.3</v>
      </c>
      <c r="Q324" s="140">
        <v>9970</v>
      </c>
      <c r="R324" s="140">
        <v>9970</v>
      </c>
      <c r="S324" s="140">
        <v>9970</v>
      </c>
      <c r="T324" s="97"/>
    </row>
    <row r="325" spans="1:20" ht="90" customHeight="1">
      <c r="A325" s="336" t="s">
        <v>338</v>
      </c>
      <c r="B325" s="337">
        <v>2514</v>
      </c>
      <c r="C325" s="317"/>
      <c r="D325" s="315"/>
      <c r="E325" s="315"/>
      <c r="F325" s="315"/>
      <c r="G325" s="315"/>
      <c r="H325" s="315"/>
      <c r="I325" s="315"/>
      <c r="J325" s="315"/>
      <c r="K325" s="315"/>
      <c r="L325" s="51"/>
      <c r="M325" s="51"/>
      <c r="N325" s="99">
        <f t="shared" ref="N325" si="198">N326+N327</f>
        <v>0</v>
      </c>
      <c r="O325" s="99">
        <f t="shared" ref="O325:S325" si="199">O326+O327</f>
        <v>0</v>
      </c>
      <c r="P325" s="99">
        <f t="shared" si="199"/>
        <v>0</v>
      </c>
      <c r="Q325" s="99">
        <f t="shared" si="199"/>
        <v>0</v>
      </c>
      <c r="R325" s="99">
        <f t="shared" si="199"/>
        <v>0</v>
      </c>
      <c r="S325" s="99">
        <f t="shared" si="199"/>
        <v>0</v>
      </c>
      <c r="T325" s="97"/>
    </row>
    <row r="326" spans="1:20">
      <c r="A326" s="336"/>
      <c r="B326" s="337"/>
      <c r="C326" s="317"/>
      <c r="D326" s="315"/>
      <c r="E326" s="315"/>
      <c r="F326" s="315"/>
      <c r="G326" s="315"/>
      <c r="H326" s="315"/>
      <c r="I326" s="315"/>
      <c r="J326" s="315"/>
      <c r="K326" s="315"/>
      <c r="L326" s="34" t="s">
        <v>27</v>
      </c>
      <c r="M326" s="34" t="s">
        <v>22</v>
      </c>
      <c r="N326" s="102"/>
      <c r="O326" s="102"/>
      <c r="P326" s="102"/>
      <c r="Q326" s="103"/>
      <c r="R326" s="103"/>
      <c r="S326" s="103"/>
      <c r="T326" s="97"/>
    </row>
    <row r="327" spans="1:20">
      <c r="A327" s="336"/>
      <c r="B327" s="337"/>
      <c r="C327" s="317"/>
      <c r="D327" s="315"/>
      <c r="E327" s="315"/>
      <c r="F327" s="315"/>
      <c r="G327" s="315"/>
      <c r="H327" s="315"/>
      <c r="I327" s="315"/>
      <c r="J327" s="315"/>
      <c r="K327" s="315"/>
      <c r="L327" s="34" t="s">
        <v>31</v>
      </c>
      <c r="M327" s="34" t="s">
        <v>24</v>
      </c>
      <c r="N327" s="102"/>
      <c r="O327" s="102"/>
      <c r="P327" s="102"/>
      <c r="Q327" s="103"/>
      <c r="R327" s="103"/>
      <c r="S327" s="103"/>
      <c r="T327" s="97"/>
    </row>
    <row r="328" spans="1:20" ht="56.25" customHeight="1">
      <c r="A328" s="338" t="s">
        <v>343</v>
      </c>
      <c r="B328" s="337">
        <v>2515</v>
      </c>
      <c r="C328" s="317"/>
      <c r="D328" s="315"/>
      <c r="E328" s="315"/>
      <c r="F328" s="315"/>
      <c r="G328" s="315"/>
      <c r="H328" s="315"/>
      <c r="I328" s="315"/>
      <c r="J328" s="315"/>
      <c r="K328" s="315"/>
      <c r="L328" s="34"/>
      <c r="M328" s="34"/>
      <c r="N328" s="102">
        <f t="shared" ref="N328:S328" si="200">N329</f>
        <v>0</v>
      </c>
      <c r="O328" s="102">
        <f t="shared" si="200"/>
        <v>0</v>
      </c>
      <c r="P328" s="102">
        <f t="shared" si="200"/>
        <v>0</v>
      </c>
      <c r="Q328" s="103">
        <f t="shared" si="200"/>
        <v>0</v>
      </c>
      <c r="R328" s="103">
        <f t="shared" si="200"/>
        <v>0</v>
      </c>
      <c r="S328" s="103">
        <f t="shared" si="200"/>
        <v>0</v>
      </c>
      <c r="T328" s="97"/>
    </row>
    <row r="329" spans="1:20">
      <c r="A329" s="338"/>
      <c r="B329" s="337"/>
      <c r="C329" s="317"/>
      <c r="D329" s="315"/>
      <c r="E329" s="315"/>
      <c r="F329" s="315"/>
      <c r="G329" s="315"/>
      <c r="H329" s="315"/>
      <c r="I329" s="315"/>
      <c r="J329" s="315"/>
      <c r="K329" s="315"/>
      <c r="L329" s="34" t="s">
        <v>21</v>
      </c>
      <c r="M329" s="34" t="s">
        <v>29</v>
      </c>
      <c r="N329" s="102"/>
      <c r="O329" s="102"/>
      <c r="P329" s="102"/>
      <c r="Q329" s="103"/>
      <c r="R329" s="103"/>
      <c r="S329" s="103"/>
      <c r="T329" s="97"/>
    </row>
    <row r="330" spans="1:20" ht="78.75" customHeight="1">
      <c r="A330" s="338" t="s">
        <v>347</v>
      </c>
      <c r="B330" s="337">
        <v>2516</v>
      </c>
      <c r="C330" s="317"/>
      <c r="D330" s="315"/>
      <c r="E330" s="315"/>
      <c r="F330" s="315"/>
      <c r="G330" s="315"/>
      <c r="H330" s="315"/>
      <c r="I330" s="315"/>
      <c r="J330" s="315"/>
      <c r="K330" s="315"/>
      <c r="L330" s="34"/>
      <c r="M330" s="34"/>
      <c r="N330" s="102">
        <f t="shared" ref="N330:S330" si="201">N331</f>
        <v>0</v>
      </c>
      <c r="O330" s="102">
        <f t="shared" si="201"/>
        <v>0</v>
      </c>
      <c r="P330" s="102">
        <f t="shared" si="201"/>
        <v>0</v>
      </c>
      <c r="Q330" s="103">
        <f t="shared" si="201"/>
        <v>0</v>
      </c>
      <c r="R330" s="103">
        <f t="shared" si="201"/>
        <v>0</v>
      </c>
      <c r="S330" s="103">
        <f t="shared" si="201"/>
        <v>0</v>
      </c>
      <c r="T330" s="97"/>
    </row>
    <row r="331" spans="1:20">
      <c r="A331" s="338"/>
      <c r="B331" s="337"/>
      <c r="C331" s="317"/>
      <c r="D331" s="315"/>
      <c r="E331" s="315"/>
      <c r="F331" s="315"/>
      <c r="G331" s="315"/>
      <c r="H331" s="315"/>
      <c r="I331" s="315"/>
      <c r="J331" s="315"/>
      <c r="K331" s="315"/>
      <c r="L331" s="34" t="s">
        <v>27</v>
      </c>
      <c r="M331" s="34" t="s">
        <v>22</v>
      </c>
      <c r="N331" s="102"/>
      <c r="O331" s="102"/>
      <c r="P331" s="102"/>
      <c r="Q331" s="103"/>
      <c r="R331" s="103"/>
      <c r="S331" s="103"/>
      <c r="T331" s="97"/>
    </row>
    <row r="332" spans="1:20" ht="45" customHeight="1">
      <c r="A332" s="336" t="s">
        <v>350</v>
      </c>
      <c r="B332" s="337">
        <v>2517</v>
      </c>
      <c r="C332" s="81"/>
      <c r="D332" s="82"/>
      <c r="E332" s="82"/>
      <c r="F332" s="82"/>
      <c r="G332" s="82"/>
      <c r="H332" s="82"/>
      <c r="I332" s="82"/>
      <c r="J332" s="82"/>
      <c r="K332" s="82"/>
      <c r="L332" s="34"/>
      <c r="M332" s="34"/>
      <c r="N332" s="102">
        <f t="shared" ref="N332" si="202">N333+N334</f>
        <v>0</v>
      </c>
      <c r="O332" s="102">
        <f t="shared" ref="O332:S332" si="203">O333+O334</f>
        <v>0</v>
      </c>
      <c r="P332" s="102">
        <f t="shared" si="203"/>
        <v>0</v>
      </c>
      <c r="Q332" s="102">
        <f t="shared" si="203"/>
        <v>0</v>
      </c>
      <c r="R332" s="102">
        <f t="shared" si="203"/>
        <v>0</v>
      </c>
      <c r="S332" s="102">
        <f t="shared" si="203"/>
        <v>0</v>
      </c>
      <c r="T332" s="97"/>
    </row>
    <row r="333" spans="1:20">
      <c r="A333" s="336"/>
      <c r="B333" s="337"/>
      <c r="C333" s="81"/>
      <c r="D333" s="82"/>
      <c r="E333" s="82"/>
      <c r="F333" s="82"/>
      <c r="G333" s="82"/>
      <c r="H333" s="82"/>
      <c r="I333" s="82"/>
      <c r="J333" s="82"/>
      <c r="K333" s="82"/>
      <c r="L333" s="34" t="s">
        <v>27</v>
      </c>
      <c r="M333" s="34" t="s">
        <v>27</v>
      </c>
      <c r="N333" s="102"/>
      <c r="O333" s="102"/>
      <c r="P333" s="102"/>
      <c r="Q333" s="103"/>
      <c r="R333" s="103"/>
      <c r="S333" s="103"/>
      <c r="T333" s="97"/>
    </row>
    <row r="334" spans="1:20">
      <c r="A334" s="83"/>
      <c r="B334" s="84"/>
      <c r="C334" s="81"/>
      <c r="D334" s="82"/>
      <c r="E334" s="82"/>
      <c r="F334" s="82"/>
      <c r="G334" s="82"/>
      <c r="H334" s="82"/>
      <c r="I334" s="82"/>
      <c r="J334" s="82"/>
      <c r="K334" s="82"/>
      <c r="L334" s="34" t="s">
        <v>27</v>
      </c>
      <c r="M334" s="34" t="s">
        <v>30</v>
      </c>
      <c r="N334" s="102"/>
      <c r="O334" s="102"/>
      <c r="P334" s="102"/>
      <c r="Q334" s="103"/>
      <c r="R334" s="103"/>
      <c r="S334" s="103"/>
      <c r="T334" s="97"/>
    </row>
    <row r="335" spans="1:20" ht="116.25" customHeight="1">
      <c r="A335" s="85" t="s">
        <v>352</v>
      </c>
      <c r="B335" s="86">
        <v>2518</v>
      </c>
      <c r="C335" s="81"/>
      <c r="D335" s="82"/>
      <c r="E335" s="82"/>
      <c r="F335" s="87"/>
      <c r="G335" s="82"/>
      <c r="H335" s="87"/>
      <c r="I335" s="82"/>
      <c r="J335" s="82"/>
      <c r="K335" s="82"/>
      <c r="L335" s="34"/>
      <c r="M335" s="34"/>
      <c r="N335" s="102">
        <f t="shared" ref="N335:S337" si="204">N336</f>
        <v>0</v>
      </c>
      <c r="O335" s="102">
        <f t="shared" si="204"/>
        <v>0</v>
      </c>
      <c r="P335" s="102">
        <f t="shared" si="204"/>
        <v>0</v>
      </c>
      <c r="Q335" s="102">
        <f t="shared" si="204"/>
        <v>0</v>
      </c>
      <c r="R335" s="102">
        <f t="shared" si="204"/>
        <v>0</v>
      </c>
      <c r="S335" s="102">
        <f t="shared" si="204"/>
        <v>0</v>
      </c>
      <c r="T335" s="97"/>
    </row>
    <row r="336" spans="1:20">
      <c r="A336" s="83"/>
      <c r="B336" s="84"/>
      <c r="C336" s="81"/>
      <c r="D336" s="82"/>
      <c r="E336" s="82"/>
      <c r="F336" s="82"/>
      <c r="G336" s="82"/>
      <c r="H336" s="82"/>
      <c r="I336" s="82"/>
      <c r="J336" s="82"/>
      <c r="K336" s="82"/>
      <c r="L336" s="34" t="s">
        <v>27</v>
      </c>
      <c r="M336" s="34" t="s">
        <v>22</v>
      </c>
      <c r="N336" s="102"/>
      <c r="O336" s="102"/>
      <c r="P336" s="102"/>
      <c r="Q336" s="103"/>
      <c r="R336" s="103"/>
      <c r="S336" s="103"/>
      <c r="T336" s="97"/>
    </row>
    <row r="337" spans="1:20" ht="116.25" customHeight="1">
      <c r="A337" s="85" t="s">
        <v>557</v>
      </c>
      <c r="B337" s="86">
        <v>2519</v>
      </c>
      <c r="C337" s="246"/>
      <c r="D337" s="247"/>
      <c r="E337" s="247"/>
      <c r="F337" s="87"/>
      <c r="G337" s="247"/>
      <c r="H337" s="87"/>
      <c r="I337" s="247"/>
      <c r="J337" s="247"/>
      <c r="K337" s="247"/>
      <c r="L337" s="245"/>
      <c r="M337" s="245"/>
      <c r="N337" s="102">
        <f t="shared" si="204"/>
        <v>0</v>
      </c>
      <c r="O337" s="102">
        <f t="shared" si="204"/>
        <v>0</v>
      </c>
      <c r="P337" s="102">
        <f t="shared" si="204"/>
        <v>0</v>
      </c>
      <c r="Q337" s="102">
        <f t="shared" si="204"/>
        <v>0</v>
      </c>
      <c r="R337" s="102">
        <f t="shared" si="204"/>
        <v>0</v>
      </c>
      <c r="S337" s="102">
        <f t="shared" si="204"/>
        <v>0</v>
      </c>
      <c r="T337" s="97"/>
    </row>
    <row r="338" spans="1:20">
      <c r="A338" s="83"/>
      <c r="B338" s="84"/>
      <c r="C338" s="246"/>
      <c r="D338" s="247"/>
      <c r="E338" s="247"/>
      <c r="F338" s="247"/>
      <c r="G338" s="247"/>
      <c r="H338" s="247"/>
      <c r="I338" s="247"/>
      <c r="J338" s="247"/>
      <c r="K338" s="247"/>
      <c r="L338" s="245" t="s">
        <v>27</v>
      </c>
      <c r="M338" s="245" t="s">
        <v>21</v>
      </c>
      <c r="N338" s="102"/>
      <c r="O338" s="102"/>
      <c r="P338" s="102"/>
      <c r="Q338" s="103"/>
      <c r="R338" s="103"/>
      <c r="S338" s="103"/>
      <c r="T338" s="97"/>
    </row>
    <row r="339" spans="1:20" ht="35.25" customHeight="1">
      <c r="A339" s="83" t="s">
        <v>355</v>
      </c>
      <c r="B339" s="45">
        <v>2600</v>
      </c>
      <c r="C339" s="46" t="s">
        <v>20</v>
      </c>
      <c r="D339" s="46" t="s">
        <v>20</v>
      </c>
      <c r="E339" s="46" t="s">
        <v>20</v>
      </c>
      <c r="F339" s="46" t="s">
        <v>20</v>
      </c>
      <c r="G339" s="46" t="s">
        <v>20</v>
      </c>
      <c r="H339" s="46" t="s">
        <v>20</v>
      </c>
      <c r="I339" s="46" t="s">
        <v>20</v>
      </c>
      <c r="J339" s="46" t="s">
        <v>20</v>
      </c>
      <c r="K339" s="46" t="s">
        <v>20</v>
      </c>
      <c r="L339" s="51"/>
      <c r="M339" s="51"/>
      <c r="N339" s="128">
        <f t="shared" ref="N339:S339" si="205">N340</f>
        <v>0</v>
      </c>
      <c r="O339" s="128">
        <f t="shared" si="205"/>
        <v>0</v>
      </c>
      <c r="P339" s="128">
        <f t="shared" si="205"/>
        <v>0</v>
      </c>
      <c r="Q339" s="128">
        <f t="shared" si="205"/>
        <v>0</v>
      </c>
      <c r="R339" s="128">
        <f t="shared" si="205"/>
        <v>0</v>
      </c>
      <c r="S339" s="128">
        <f t="shared" si="205"/>
        <v>0</v>
      </c>
      <c r="T339" s="97"/>
    </row>
    <row r="340" spans="1:20" ht="22.5" customHeight="1">
      <c r="A340" s="276" t="s">
        <v>356</v>
      </c>
      <c r="B340" s="311">
        <v>2601</v>
      </c>
      <c r="C340" s="317"/>
      <c r="D340" s="315"/>
      <c r="E340" s="315"/>
      <c r="F340" s="315"/>
      <c r="G340" s="315"/>
      <c r="H340" s="315"/>
      <c r="I340" s="315"/>
      <c r="J340" s="315"/>
      <c r="K340" s="315"/>
      <c r="L340" s="51"/>
      <c r="M340" s="51"/>
      <c r="N340" s="128">
        <f t="shared" ref="N340" si="206">N341+N343</f>
        <v>0</v>
      </c>
      <c r="O340" s="128">
        <f t="shared" ref="O340:S340" si="207">O341+O343</f>
        <v>0</v>
      </c>
      <c r="P340" s="128">
        <f t="shared" si="207"/>
        <v>0</v>
      </c>
      <c r="Q340" s="128">
        <f t="shared" si="207"/>
        <v>0</v>
      </c>
      <c r="R340" s="128">
        <f t="shared" si="207"/>
        <v>0</v>
      </c>
      <c r="S340" s="128">
        <f t="shared" si="207"/>
        <v>0</v>
      </c>
      <c r="T340" s="97"/>
    </row>
    <row r="341" spans="1:20">
      <c r="A341" s="276"/>
      <c r="B341" s="311"/>
      <c r="C341" s="317"/>
      <c r="D341" s="315"/>
      <c r="E341" s="315"/>
      <c r="F341" s="315"/>
      <c r="G341" s="315"/>
      <c r="H341" s="315"/>
      <c r="I341" s="315"/>
      <c r="J341" s="315"/>
      <c r="K341" s="315"/>
      <c r="L341" s="34" t="s">
        <v>21</v>
      </c>
      <c r="M341" s="34" t="s">
        <v>29</v>
      </c>
      <c r="N341" s="102"/>
      <c r="O341" s="102"/>
      <c r="P341" s="102"/>
      <c r="Q341" s="103"/>
      <c r="R341" s="103"/>
      <c r="S341" s="103"/>
      <c r="T341" s="97"/>
    </row>
    <row r="342" spans="1:20">
      <c r="A342" s="276"/>
      <c r="B342" s="311"/>
      <c r="C342" s="317"/>
      <c r="D342" s="315"/>
      <c r="E342" s="315"/>
      <c r="F342" s="315"/>
      <c r="G342" s="315"/>
      <c r="H342" s="315"/>
      <c r="I342" s="315"/>
      <c r="J342" s="315"/>
      <c r="K342" s="315"/>
      <c r="L342" s="34" t="s">
        <v>23</v>
      </c>
      <c r="M342" s="34" t="s">
        <v>24</v>
      </c>
      <c r="N342" s="102"/>
      <c r="O342" s="102"/>
      <c r="P342" s="102"/>
      <c r="Q342" s="103"/>
      <c r="R342" s="103"/>
      <c r="S342" s="103"/>
      <c r="T342" s="97"/>
    </row>
    <row r="343" spans="1:20">
      <c r="A343" s="276"/>
      <c r="B343" s="311"/>
      <c r="C343" s="317"/>
      <c r="D343" s="315"/>
      <c r="E343" s="315"/>
      <c r="F343" s="315"/>
      <c r="G343" s="315"/>
      <c r="H343" s="315"/>
      <c r="I343" s="315"/>
      <c r="J343" s="315"/>
      <c r="K343" s="315"/>
      <c r="L343" s="34" t="s">
        <v>24</v>
      </c>
      <c r="M343" s="34" t="s">
        <v>25</v>
      </c>
      <c r="N343" s="102">
        <v>0</v>
      </c>
      <c r="O343" s="102"/>
      <c r="P343" s="102">
        <v>0</v>
      </c>
      <c r="Q343" s="103"/>
      <c r="R343" s="103"/>
      <c r="S343" s="103"/>
      <c r="T343" s="97"/>
    </row>
    <row r="344" spans="1:20" ht="90">
      <c r="A344" s="54" t="s">
        <v>357</v>
      </c>
      <c r="B344" s="59">
        <v>2700</v>
      </c>
      <c r="C344" s="46" t="s">
        <v>20</v>
      </c>
      <c r="D344" s="46" t="s">
        <v>20</v>
      </c>
      <c r="E344" s="46" t="s">
        <v>20</v>
      </c>
      <c r="F344" s="46" t="s">
        <v>20</v>
      </c>
      <c r="G344" s="46" t="s">
        <v>20</v>
      </c>
      <c r="H344" s="46" t="s">
        <v>20</v>
      </c>
      <c r="I344" s="46" t="s">
        <v>20</v>
      </c>
      <c r="J344" s="46" t="s">
        <v>20</v>
      </c>
      <c r="K344" s="46" t="s">
        <v>20</v>
      </c>
      <c r="L344" s="51"/>
      <c r="M344" s="51"/>
      <c r="N344" s="99">
        <f t="shared" ref="N344" si="208">N345+N346</f>
        <v>0</v>
      </c>
      <c r="O344" s="99">
        <f t="shared" ref="O344:S344" si="209">O345+O346</f>
        <v>0</v>
      </c>
      <c r="P344" s="99">
        <f t="shared" si="209"/>
        <v>0</v>
      </c>
      <c r="Q344" s="99">
        <f t="shared" si="209"/>
        <v>0</v>
      </c>
      <c r="R344" s="99">
        <f t="shared" si="209"/>
        <v>0</v>
      </c>
      <c r="S344" s="99">
        <f t="shared" si="209"/>
        <v>0</v>
      </c>
      <c r="T344" s="97"/>
    </row>
    <row r="345" spans="1:20" ht="22.5">
      <c r="A345" s="54" t="s">
        <v>358</v>
      </c>
      <c r="B345" s="59">
        <v>2701</v>
      </c>
      <c r="C345" s="50"/>
      <c r="D345" s="51"/>
      <c r="E345" s="51"/>
      <c r="F345" s="51"/>
      <c r="G345" s="51"/>
      <c r="H345" s="51"/>
      <c r="I345" s="51"/>
      <c r="J345" s="51"/>
      <c r="K345" s="51"/>
      <c r="L345" s="34" t="s">
        <v>32</v>
      </c>
      <c r="M345" s="34" t="s">
        <v>23</v>
      </c>
      <c r="N345" s="102"/>
      <c r="O345" s="102"/>
      <c r="P345" s="102"/>
      <c r="Q345" s="103"/>
      <c r="R345" s="103"/>
      <c r="S345" s="103"/>
      <c r="T345" s="97"/>
    </row>
    <row r="346" spans="1:20" ht="33.75">
      <c r="A346" s="54" t="s">
        <v>363</v>
      </c>
      <c r="B346" s="59">
        <v>2702</v>
      </c>
      <c r="C346" s="46" t="s">
        <v>20</v>
      </c>
      <c r="D346" s="46" t="s">
        <v>20</v>
      </c>
      <c r="E346" s="46" t="s">
        <v>20</v>
      </c>
      <c r="F346" s="46" t="s">
        <v>20</v>
      </c>
      <c r="G346" s="46" t="s">
        <v>20</v>
      </c>
      <c r="H346" s="46" t="s">
        <v>20</v>
      </c>
      <c r="I346" s="46" t="s">
        <v>20</v>
      </c>
      <c r="J346" s="46" t="s">
        <v>20</v>
      </c>
      <c r="K346" s="46" t="s">
        <v>20</v>
      </c>
      <c r="L346" s="51"/>
      <c r="M346" s="51"/>
      <c r="N346" s="99">
        <f t="shared" ref="N346" si="210">N347+N348</f>
        <v>0</v>
      </c>
      <c r="O346" s="99">
        <f t="shared" ref="O346:S346" si="211">O347+O348</f>
        <v>0</v>
      </c>
      <c r="P346" s="99">
        <f t="shared" si="211"/>
        <v>0</v>
      </c>
      <c r="Q346" s="99">
        <f t="shared" si="211"/>
        <v>0</v>
      </c>
      <c r="R346" s="99">
        <f t="shared" si="211"/>
        <v>0</v>
      </c>
      <c r="S346" s="99">
        <f t="shared" si="211"/>
        <v>0</v>
      </c>
      <c r="T346" s="97"/>
    </row>
    <row r="347" spans="1:20">
      <c r="A347" s="54" t="s">
        <v>364</v>
      </c>
      <c r="B347" s="59">
        <v>2703</v>
      </c>
      <c r="C347" s="50"/>
      <c r="D347" s="51"/>
      <c r="E347" s="51"/>
      <c r="F347" s="51"/>
      <c r="G347" s="51"/>
      <c r="H347" s="51"/>
      <c r="I347" s="51"/>
      <c r="J347" s="51"/>
      <c r="K347" s="51"/>
      <c r="L347" s="51"/>
      <c r="M347" s="51"/>
      <c r="N347" s="102"/>
      <c r="O347" s="102"/>
      <c r="P347" s="102"/>
      <c r="Q347" s="103"/>
      <c r="R347" s="103"/>
      <c r="S347" s="103"/>
      <c r="T347" s="97"/>
    </row>
    <row r="348" spans="1:20">
      <c r="A348" s="54" t="s">
        <v>364</v>
      </c>
      <c r="B348" s="59">
        <v>2704</v>
      </c>
      <c r="C348" s="50"/>
      <c r="D348" s="51"/>
      <c r="E348" s="51"/>
      <c r="F348" s="51"/>
      <c r="G348" s="51"/>
      <c r="H348" s="51"/>
      <c r="I348" s="51"/>
      <c r="J348" s="51"/>
      <c r="K348" s="51"/>
      <c r="L348" s="51"/>
      <c r="M348" s="51"/>
      <c r="N348" s="102"/>
      <c r="O348" s="102"/>
      <c r="P348" s="102"/>
      <c r="Q348" s="103"/>
      <c r="R348" s="103"/>
      <c r="S348" s="103"/>
      <c r="T348" s="97"/>
    </row>
    <row r="349" spans="1:20" ht="22.5">
      <c r="A349" s="54" t="s">
        <v>365</v>
      </c>
      <c r="B349" s="59">
        <v>8000</v>
      </c>
      <c r="C349" s="46" t="s">
        <v>20</v>
      </c>
      <c r="D349" s="46" t="s">
        <v>20</v>
      </c>
      <c r="E349" s="46" t="s">
        <v>20</v>
      </c>
      <c r="F349" s="46" t="s">
        <v>20</v>
      </c>
      <c r="G349" s="46" t="s">
        <v>20</v>
      </c>
      <c r="H349" s="46" t="s">
        <v>20</v>
      </c>
      <c r="I349" s="46" t="s">
        <v>20</v>
      </c>
      <c r="J349" s="46" t="s">
        <v>20</v>
      </c>
      <c r="K349" s="46" t="s">
        <v>20</v>
      </c>
      <c r="L349" s="51"/>
      <c r="M349" s="51"/>
      <c r="N349" s="101">
        <f>N344+N301+N271+N199+N58</f>
        <v>11444256.4</v>
      </c>
      <c r="O349" s="101">
        <f>O344+O301+O271+O199+O58</f>
        <v>10970619.5</v>
      </c>
      <c r="P349" s="101">
        <f>P344+P301+P271+P199+P58</f>
        <v>15608207.400000002</v>
      </c>
      <c r="Q349" s="101">
        <f>Q344+Q301+Q271+Q199+Q58</f>
        <v>11055680.5</v>
      </c>
      <c r="R349" s="101">
        <f t="shared" ref="R349:S349" si="212">R344+R301+R271+R199+R58</f>
        <v>9010625.2999999989</v>
      </c>
      <c r="S349" s="101">
        <f t="shared" si="212"/>
        <v>8346208.3000000007</v>
      </c>
      <c r="T349" s="97"/>
    </row>
  </sheetData>
  <sheetProtection selectLockedCells="1" selectUnlockedCells="1"/>
  <customSheetViews>
    <customSheetView guid="{6570634B-EDC8-47B1-B961-1E562EDF2753}" scale="110" showPageBreaks="1" hiddenColumns="1" view="pageBreakPreview">
      <pane xSplit="10" ySplit="10" topLeftCell="L348" activePane="bottomRight" state="frozen"/>
      <selection pane="bottomRight" activeCell="P75" sqref="P75"/>
      <pageMargins left="0.15763888888888888" right="0.15763888888888888" top="0.19652777777777777" bottom="0.19652777777777777" header="0.51180555555555551" footer="0.51180555555555551"/>
      <pageSetup paperSize="9" scale="67" firstPageNumber="0" orientation="portrait" horizontalDpi="300" verticalDpi="300" r:id="rId1"/>
      <headerFooter alignWithMargins="0"/>
    </customSheetView>
    <customSheetView guid="{764DF73A-B6FF-4AFE-808E-BED8B7CDFEFB}" scale="110" showPageBreaks="1" view="pageBreakPreview">
      <pane xSplit="11" ySplit="10" topLeftCell="L159" activePane="bottomRight" state="frozen"/>
      <selection pane="bottomRight" activeCell="Q163" sqref="Q163"/>
      <pageMargins left="0.15763888888888888" right="0.15763888888888888" top="0.19652777777777777" bottom="0.19652777777777777" header="0.51180555555555551" footer="0.51180555555555551"/>
      <pageSetup paperSize="9" scale="67" firstPageNumber="0" orientation="portrait" horizontalDpi="300" verticalDpi="300" r:id="rId2"/>
      <headerFooter alignWithMargins="0"/>
    </customSheetView>
    <customSheetView guid="{2C132A3E-BEF9-4451-A5D3-5DE635F68D88}" scale="110" showPageBreaks="1" hiddenColumns="1" view="pageBreakPreview">
      <pane xSplit="10" ySplit="10" topLeftCell="L222" activePane="bottomRight" state="frozen"/>
      <selection pane="bottomRight" activeCell="P75" sqref="P75"/>
      <pageMargins left="0.15763888888888888" right="0.15763888888888888" top="0.19652777777777777" bottom="0.19652777777777777" header="0.51180555555555551" footer="0.51180555555555551"/>
      <pageSetup paperSize="9" scale="67" firstPageNumber="0" orientation="portrait" horizontalDpi="300" verticalDpi="300" r:id="rId3"/>
      <headerFooter alignWithMargins="0"/>
    </customSheetView>
    <customSheetView guid="{FF86849E-1084-4031-B2CE-591FC46709AB}" scale="110" showPageBreaks="1" view="pageBreakPreview">
      <pane xSplit="11" ySplit="10" topLeftCell="L101" activePane="bottomRight" state="frozen"/>
      <selection pane="bottomRight" activeCell="A94" sqref="A94:XFD94"/>
      <pageMargins left="0.15763888888888888" right="0.15763888888888888" top="0.19652777777777777" bottom="0.19652777777777777" header="0.51180555555555551" footer="0.51180555555555551"/>
      <pageSetup paperSize="9" scale="67" firstPageNumber="0" orientation="portrait" horizontalDpi="300" verticalDpi="300" r:id="rId4"/>
      <headerFooter alignWithMargins="0"/>
    </customSheetView>
    <customSheetView guid="{9D0A41DD-2DA5-4D00-A5A3-069AD61B6552}" showPageBreaks="1" view="pageBreakPreview">
      <pane xSplit="11" ySplit="10" topLeftCell="L11" activePane="bottomRight" state="frozen"/>
      <selection pane="bottomRight" activeCell="N66" sqref="N66:S66"/>
      <pageMargins left="0.15763888888888888" right="0.15763888888888888" top="0.19652777777777777" bottom="0.19652777777777777" header="0.51180555555555551" footer="0.51180555555555551"/>
      <pageSetup paperSize="9" scale="67" firstPageNumber="0" orientation="portrait" horizontalDpi="300" verticalDpi="300" r:id="rId5"/>
      <headerFooter alignWithMargins="0"/>
    </customSheetView>
    <customSheetView guid="{676EE6E6-D5A3-9942-AA72-33D5219B471C}" showRuler="0">
      <pageMargins left="0.75" right="0.75" top="1" bottom="1" header="0.5" footer="0.5"/>
    </customSheetView>
    <customSheetView guid="{1B925D09-0E83-AF47-A27B-8EBC6CE44B65}" showRuler="0">
      <pageMargins left="0.75" right="0.75" top="1" bottom="1" header="0.5" footer="0.5"/>
    </customSheetView>
    <customSheetView guid="{651AB02D-CE6F-4AB5-8A8B-ED5DE6848F37}" showPageBreaks="1" view="pageBreakPreview">
      <pane xSplit="11" ySplit="10" topLeftCell="L11" activePane="bottomRight" state="frozen"/>
      <selection pane="bottomRight" activeCell="N66" sqref="N66:S66"/>
      <pageMargins left="0.15763888888888888" right="0.15763888888888888" top="0.19652777777777777" bottom="0.19652777777777777" header="0.51180555555555551" footer="0.51180555555555551"/>
      <pageSetup paperSize="9" scale="67" firstPageNumber="0" orientation="portrait" horizontalDpi="300" verticalDpi="300" r:id="rId6"/>
      <headerFooter alignWithMargins="0"/>
    </customSheetView>
  </customSheetViews>
  <mergeCells count="329">
    <mergeCell ref="G340:G343"/>
    <mergeCell ref="H340:H343"/>
    <mergeCell ref="I340:I343"/>
    <mergeCell ref="J340:J343"/>
    <mergeCell ref="K340:K343"/>
    <mergeCell ref="A340:A343"/>
    <mergeCell ref="B340:B343"/>
    <mergeCell ref="C340:C343"/>
    <mergeCell ref="D340:D343"/>
    <mergeCell ref="E340:E343"/>
    <mergeCell ref="F340:F343"/>
    <mergeCell ref="G330:G331"/>
    <mergeCell ref="H330:H331"/>
    <mergeCell ref="I330:I331"/>
    <mergeCell ref="J330:J331"/>
    <mergeCell ref="K330:K331"/>
    <mergeCell ref="A332:A333"/>
    <mergeCell ref="B332:B333"/>
    <mergeCell ref="A330:A331"/>
    <mergeCell ref="B330:B331"/>
    <mergeCell ref="C330:C331"/>
    <mergeCell ref="D330:D331"/>
    <mergeCell ref="E330:E331"/>
    <mergeCell ref="F330:F331"/>
    <mergeCell ref="F328:F329"/>
    <mergeCell ref="G328:G329"/>
    <mergeCell ref="H328:H329"/>
    <mergeCell ref="I328:I329"/>
    <mergeCell ref="J328:J329"/>
    <mergeCell ref="K328:K329"/>
    <mergeCell ref="G325:G327"/>
    <mergeCell ref="H325:H327"/>
    <mergeCell ref="I325:I327"/>
    <mergeCell ref="J325:J327"/>
    <mergeCell ref="K325:K327"/>
    <mergeCell ref="F325:F327"/>
    <mergeCell ref="A328:A329"/>
    <mergeCell ref="B328:B329"/>
    <mergeCell ref="C328:C329"/>
    <mergeCell ref="D328:D329"/>
    <mergeCell ref="E328:E329"/>
    <mergeCell ref="A325:A327"/>
    <mergeCell ref="B325:B327"/>
    <mergeCell ref="C325:C327"/>
    <mergeCell ref="D325:D327"/>
    <mergeCell ref="E325:E327"/>
    <mergeCell ref="F319:F322"/>
    <mergeCell ref="G319:G322"/>
    <mergeCell ref="H319:H322"/>
    <mergeCell ref="I319:I322"/>
    <mergeCell ref="J319:J322"/>
    <mergeCell ref="K319:K322"/>
    <mergeCell ref="G316:G318"/>
    <mergeCell ref="H316:H318"/>
    <mergeCell ref="I316:I318"/>
    <mergeCell ref="J316:J318"/>
    <mergeCell ref="K316:K318"/>
    <mergeCell ref="F316:F318"/>
    <mergeCell ref="A319:A322"/>
    <mergeCell ref="B319:B322"/>
    <mergeCell ref="C319:C322"/>
    <mergeCell ref="D319:D322"/>
    <mergeCell ref="E319:E322"/>
    <mergeCell ref="A316:A318"/>
    <mergeCell ref="B316:B318"/>
    <mergeCell ref="C316:C318"/>
    <mergeCell ref="D316:D318"/>
    <mergeCell ref="E316:E318"/>
    <mergeCell ref="F308:F313"/>
    <mergeCell ref="G308:G313"/>
    <mergeCell ref="H308:H313"/>
    <mergeCell ref="I308:I313"/>
    <mergeCell ref="J308:J313"/>
    <mergeCell ref="K308:K313"/>
    <mergeCell ref="G297:G298"/>
    <mergeCell ref="H297:H298"/>
    <mergeCell ref="I297:I298"/>
    <mergeCell ref="J297:J298"/>
    <mergeCell ref="K297:K298"/>
    <mergeCell ref="F297:F298"/>
    <mergeCell ref="A308:A313"/>
    <mergeCell ref="B308:B313"/>
    <mergeCell ref="C308:C313"/>
    <mergeCell ref="D308:D313"/>
    <mergeCell ref="E308:E313"/>
    <mergeCell ref="A297:A298"/>
    <mergeCell ref="B297:B298"/>
    <mergeCell ref="C297:C298"/>
    <mergeCell ref="D297:D298"/>
    <mergeCell ref="E297:E298"/>
    <mergeCell ref="F244:F270"/>
    <mergeCell ref="G244:G270"/>
    <mergeCell ref="H244:H270"/>
    <mergeCell ref="I244:I270"/>
    <mergeCell ref="J244:J270"/>
    <mergeCell ref="K244:K270"/>
    <mergeCell ref="G231:G242"/>
    <mergeCell ref="H231:H242"/>
    <mergeCell ref="I231:I242"/>
    <mergeCell ref="J231:J242"/>
    <mergeCell ref="K231:K242"/>
    <mergeCell ref="F231:F242"/>
    <mergeCell ref="A244:A270"/>
    <mergeCell ref="B244:B270"/>
    <mergeCell ref="C244:C270"/>
    <mergeCell ref="D244:D270"/>
    <mergeCell ref="E244:E270"/>
    <mergeCell ref="A231:A242"/>
    <mergeCell ref="B231:B242"/>
    <mergeCell ref="C231:C241"/>
    <mergeCell ref="D231:D242"/>
    <mergeCell ref="E231:E242"/>
    <mergeCell ref="F221:F230"/>
    <mergeCell ref="G221:G230"/>
    <mergeCell ref="H221:H230"/>
    <mergeCell ref="I221:I230"/>
    <mergeCell ref="J221:J230"/>
    <mergeCell ref="K221:K230"/>
    <mergeCell ref="G205:G211"/>
    <mergeCell ref="H205:H211"/>
    <mergeCell ref="I205:I211"/>
    <mergeCell ref="J205:J211"/>
    <mergeCell ref="K205:K211"/>
    <mergeCell ref="F205:F211"/>
    <mergeCell ref="A221:A230"/>
    <mergeCell ref="B221:B230"/>
    <mergeCell ref="C221:C230"/>
    <mergeCell ref="D221:D230"/>
    <mergeCell ref="E221:E230"/>
    <mergeCell ref="A205:A211"/>
    <mergeCell ref="B205:B211"/>
    <mergeCell ref="C205:C211"/>
    <mergeCell ref="D205:D211"/>
    <mergeCell ref="E205:E211"/>
    <mergeCell ref="F181:F187"/>
    <mergeCell ref="F188:F192"/>
    <mergeCell ref="G188:G192"/>
    <mergeCell ref="H188:H192"/>
    <mergeCell ref="I188:I192"/>
    <mergeCell ref="J188:J192"/>
    <mergeCell ref="K188:K192"/>
    <mergeCell ref="G181:G187"/>
    <mergeCell ref="H181:H187"/>
    <mergeCell ref="I181:I187"/>
    <mergeCell ref="J181:J187"/>
    <mergeCell ref="K181:K187"/>
    <mergeCell ref="A188:A192"/>
    <mergeCell ref="B188:B192"/>
    <mergeCell ref="C188:C192"/>
    <mergeCell ref="D188:D192"/>
    <mergeCell ref="E188:E192"/>
    <mergeCell ref="A181:A187"/>
    <mergeCell ref="B181:B187"/>
    <mergeCell ref="C181:C187"/>
    <mergeCell ref="D181:D187"/>
    <mergeCell ref="E181:E187"/>
    <mergeCell ref="H170:H172"/>
    <mergeCell ref="I170:I172"/>
    <mergeCell ref="J170:J172"/>
    <mergeCell ref="K170:K172"/>
    <mergeCell ref="A170:A172"/>
    <mergeCell ref="B170:B172"/>
    <mergeCell ref="C170:C172"/>
    <mergeCell ref="D170:D172"/>
    <mergeCell ref="E170:E172"/>
    <mergeCell ref="F170:F172"/>
    <mergeCell ref="A161:A164"/>
    <mergeCell ref="B161:B164"/>
    <mergeCell ref="C161:C164"/>
    <mergeCell ref="D161:D164"/>
    <mergeCell ref="E161:E164"/>
    <mergeCell ref="F161:F164"/>
    <mergeCell ref="A165:A167"/>
    <mergeCell ref="B165:B167"/>
    <mergeCell ref="G170:G172"/>
    <mergeCell ref="C165:C167"/>
    <mergeCell ref="K156:K159"/>
    <mergeCell ref="O153:O154"/>
    <mergeCell ref="P153:P154"/>
    <mergeCell ref="Q153:Q154"/>
    <mergeCell ref="G161:G164"/>
    <mergeCell ref="H161:H164"/>
    <mergeCell ref="I161:I164"/>
    <mergeCell ref="J161:J164"/>
    <mergeCell ref="K161:K164"/>
    <mergeCell ref="K137:K142"/>
    <mergeCell ref="R153:R154"/>
    <mergeCell ref="S153:S154"/>
    <mergeCell ref="A156:A159"/>
    <mergeCell ref="B156:B159"/>
    <mergeCell ref="C156:C159"/>
    <mergeCell ref="D156:D159"/>
    <mergeCell ref="E156:E159"/>
    <mergeCell ref="I153:I154"/>
    <mergeCell ref="J153:J154"/>
    <mergeCell ref="K153:K154"/>
    <mergeCell ref="L153:L154"/>
    <mergeCell ref="M153:M154"/>
    <mergeCell ref="N153:N154"/>
    <mergeCell ref="A153:A154"/>
    <mergeCell ref="B153:B154"/>
    <mergeCell ref="E153:E154"/>
    <mergeCell ref="F153:F154"/>
    <mergeCell ref="G153:G154"/>
    <mergeCell ref="H153:H154"/>
    <mergeCell ref="F156:F159"/>
    <mergeCell ref="G156:G159"/>
    <mergeCell ref="H156:H159"/>
    <mergeCell ref="I156:I159"/>
    <mergeCell ref="A149:A152"/>
    <mergeCell ref="B149:B152"/>
    <mergeCell ref="C149:C152"/>
    <mergeCell ref="D149:D152"/>
    <mergeCell ref="E149:E152"/>
    <mergeCell ref="H134:H136"/>
    <mergeCell ref="I134:I136"/>
    <mergeCell ref="J134:J136"/>
    <mergeCell ref="K134:K136"/>
    <mergeCell ref="A137:A142"/>
    <mergeCell ref="B137:B142"/>
    <mergeCell ref="C137:C142"/>
    <mergeCell ref="D137:D142"/>
    <mergeCell ref="E137:E142"/>
    <mergeCell ref="F137:F142"/>
    <mergeCell ref="F149:F152"/>
    <mergeCell ref="G149:G152"/>
    <mergeCell ref="H149:H152"/>
    <mergeCell ref="I149:I152"/>
    <mergeCell ref="J149:J152"/>
    <mergeCell ref="K149:K152"/>
    <mergeCell ref="G137:G142"/>
    <mergeCell ref="H137:H142"/>
    <mergeCell ref="I137:I142"/>
    <mergeCell ref="K113:K128"/>
    <mergeCell ref="A134:A136"/>
    <mergeCell ref="B134:B136"/>
    <mergeCell ref="E134:E136"/>
    <mergeCell ref="F134:F136"/>
    <mergeCell ref="G134:G136"/>
    <mergeCell ref="A113:A128"/>
    <mergeCell ref="B113:B128"/>
    <mergeCell ref="C113:C128"/>
    <mergeCell ref="D113:D128"/>
    <mergeCell ref="E113:E128"/>
    <mergeCell ref="F113:F128"/>
    <mergeCell ref="K104:K106"/>
    <mergeCell ref="A107:A111"/>
    <mergeCell ref="B107:B111"/>
    <mergeCell ref="G101:G103"/>
    <mergeCell ref="H101:H103"/>
    <mergeCell ref="I101:I103"/>
    <mergeCell ref="J101:J103"/>
    <mergeCell ref="K101:K103"/>
    <mergeCell ref="A104:A106"/>
    <mergeCell ref="B104:B106"/>
    <mergeCell ref="E104:E106"/>
    <mergeCell ref="F104:F106"/>
    <mergeCell ref="G104:G106"/>
    <mergeCell ref="A101:A103"/>
    <mergeCell ref="B101:B103"/>
    <mergeCell ref="C101:C103"/>
    <mergeCell ref="D101:D103"/>
    <mergeCell ref="E101:E103"/>
    <mergeCell ref="F101:F103"/>
    <mergeCell ref="H104:H106"/>
    <mergeCell ref="I104:I106"/>
    <mergeCell ref="J104:J106"/>
    <mergeCell ref="P11:P12"/>
    <mergeCell ref="Q11:Q12"/>
    <mergeCell ref="R11:R12"/>
    <mergeCell ref="S11:S12"/>
    <mergeCell ref="A97:A98"/>
    <mergeCell ref="B97:B98"/>
    <mergeCell ref="L97:L98"/>
    <mergeCell ref="M97:M98"/>
    <mergeCell ref="N97:N98"/>
    <mergeCell ref="O97:O98"/>
    <mergeCell ref="J11:J12"/>
    <mergeCell ref="K11:K12"/>
    <mergeCell ref="L11:L12"/>
    <mergeCell ref="M11:M12"/>
    <mergeCell ref="N11:N12"/>
    <mergeCell ref="O11:O12"/>
    <mergeCell ref="P97:P98"/>
    <mergeCell ref="Q97:Q98"/>
    <mergeCell ref="R97:R98"/>
    <mergeCell ref="S97:S98"/>
    <mergeCell ref="A11:A12"/>
    <mergeCell ref="B11:B12"/>
    <mergeCell ref="C11:C12"/>
    <mergeCell ref="D11:D12"/>
    <mergeCell ref="J137:J142"/>
    <mergeCell ref="J156:J159"/>
    <mergeCell ref="A5:A9"/>
    <mergeCell ref="B5:B9"/>
    <mergeCell ref="C5:K5"/>
    <mergeCell ref="L5:M6"/>
    <mergeCell ref="N5:S5"/>
    <mergeCell ref="C6:E6"/>
    <mergeCell ref="F6:H6"/>
    <mergeCell ref="I6:K6"/>
    <mergeCell ref="N6:O6"/>
    <mergeCell ref="P6:P9"/>
    <mergeCell ref="S7:S9"/>
    <mergeCell ref="K7:K9"/>
    <mergeCell ref="L7:L9"/>
    <mergeCell ref="M7:M9"/>
    <mergeCell ref="N7:N9"/>
    <mergeCell ref="O7:O9"/>
    <mergeCell ref="R7:R9"/>
    <mergeCell ref="Q6:Q9"/>
    <mergeCell ref="R6:S6"/>
    <mergeCell ref="C7:C9"/>
    <mergeCell ref="D7:D9"/>
    <mergeCell ref="E7:E9"/>
    <mergeCell ref="J7:J9"/>
    <mergeCell ref="E11:E12"/>
    <mergeCell ref="F11:F12"/>
    <mergeCell ref="G11:G12"/>
    <mergeCell ref="H11:H12"/>
    <mergeCell ref="I11:I12"/>
    <mergeCell ref="G7:G9"/>
    <mergeCell ref="H7:H9"/>
    <mergeCell ref="G113:G128"/>
    <mergeCell ref="H113:H128"/>
    <mergeCell ref="I113:I128"/>
    <mergeCell ref="J113:J128"/>
    <mergeCell ref="I7:I9"/>
    <mergeCell ref="F7:F9"/>
  </mergeCells>
  <pageMargins left="0.15763888888888888" right="0.15763888888888888" top="0.19652777777777777" bottom="0.19652777777777777" header="0.51180555555555551" footer="0.51180555555555551"/>
  <pageSetup paperSize="9" scale="67" firstPageNumber="0" orientation="portrait" horizontalDpi="300" verticalDpi="300" r:id="rId7"/>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90</vt:i4>
      </vt:variant>
    </vt:vector>
  </HeadingPairs>
  <TitlesOfParts>
    <vt:vector size="94" baseType="lpstr">
      <vt:lpstr>СВОД</vt:lpstr>
      <vt:lpstr>бюджетный</vt:lpstr>
      <vt:lpstr>соцсфера</vt:lpstr>
      <vt:lpstr>ФМХ</vt:lpstr>
      <vt:lpstr>СВОД!__xlnm._FilterDatabase</vt:lpstr>
      <vt:lpstr>соцсфера!__xlnm._FilterDatabase</vt:lpstr>
      <vt:lpstr>ФМХ!__xlnm._FilterDatabase</vt:lpstr>
      <vt:lpstr>СВОД!Z_119D126C_A1A0_4787_B4EE_59E246595685_.wvu.FilterData</vt:lpstr>
      <vt:lpstr>бюджетный!Z_165A70CC_AD02_4991_A5BA_0851746F9EE9_.wvu.Cols</vt:lpstr>
      <vt:lpstr>ФМХ!Z_165A70CC_AD02_4991_A5BA_0851746F9EE9_.wvu.Cols</vt:lpstr>
      <vt:lpstr>СВОД!Z_165A70CC_AD02_4991_A5BA_0851746F9EE9_.wvu.FilterData</vt:lpstr>
      <vt:lpstr>соцсфера!Z_165A70CC_AD02_4991_A5BA_0851746F9EE9_.wvu.FilterData</vt:lpstr>
      <vt:lpstr>ФМХ!Z_165A70CC_AD02_4991_A5BA_0851746F9EE9_.wvu.FilterData</vt:lpstr>
      <vt:lpstr>СВОД!Z_165A70CC_AD02_4991_A5BA_0851746F9EE9_.wvu.Rows</vt:lpstr>
      <vt:lpstr>СВОД!Z_18326D87_95F7_454A_9115_99A7DC3DC547_.wvu.FilterData</vt:lpstr>
      <vt:lpstr>СВОД!Z_1CE5CA9D_1219_4274_995E_854E49BA7C54_.wvu.FilterData</vt:lpstr>
      <vt:lpstr>соцсфера!Z_1CE5CA9D_1219_4274_995E_854E49BA7C54_.wvu.FilterData</vt:lpstr>
      <vt:lpstr>ФМХ!Z_25838DD1_18DC_4327_A3FD_14949B019C5C_.wvu.FilterData</vt:lpstr>
      <vt:lpstr>СВОД!Z_290C202F_4FA2_4495_9EC5_C76FC9002242_.wvu.FilterData</vt:lpstr>
      <vt:lpstr>СВОД!Z_2D005576_CF8A_48A8_BDCB_C29F5C176DC7_.wvu.FilterData</vt:lpstr>
      <vt:lpstr>СВОД!Z_3C70B36A_E181_4F03_897D_5D4CB818D5EA_.wvu.FilterData</vt:lpstr>
      <vt:lpstr>соцсфера!Z_3C70B36A_E181_4F03_897D_5D4CB818D5EA_.wvu.FilterData</vt:lpstr>
      <vt:lpstr>ФМХ!Z_3C70B36A_E181_4F03_897D_5D4CB818D5EA_.wvu.FilterData</vt:lpstr>
      <vt:lpstr>ФМХ!Z_3C70B36A_E181_4F03_897D_5D4CB818D5EA_.wvu.Rows</vt:lpstr>
      <vt:lpstr>ФМХ!Z_3D738EC0_C733_4186_BF09_D199F213CBCA_.wvu.Cols</vt:lpstr>
      <vt:lpstr>СВОД!Z_3D738EC0_C733_4186_BF09_D199F213CBCA_.wvu.FilterData</vt:lpstr>
      <vt:lpstr>соцсфера!Z_3D738EC0_C733_4186_BF09_D199F213CBCA_.wvu.FilterData</vt:lpstr>
      <vt:lpstr>ФМХ!Z_3D738EC0_C733_4186_BF09_D199F213CBCA_.wvu.PrintTitles</vt:lpstr>
      <vt:lpstr>соцсфера!Z_3EF6B1C0_65AC_49B1_A262_4C710F6B2D38_.wvu.FilterData</vt:lpstr>
      <vt:lpstr>СВОД!Z_4F4F09F0_F216_4FC7_AE02_C33180660A2E_.wvu.PrintArea</vt:lpstr>
      <vt:lpstr>СВОД!Z_574CC5E8_148D_489B_94AC_6C2B61E1F5A0_.wvu.FilterData</vt:lpstr>
      <vt:lpstr>соцсфера!Z_574CC5E8_148D_489B_94AC_6C2B61E1F5A0_.wvu.FilterData</vt:lpstr>
      <vt:lpstr>СВОД!Z_60F77655_D885_4457_92A5_F23925E1580E_.wvu.FilterData</vt:lpstr>
      <vt:lpstr>соцсфера!Z_60F77655_D885_4457_92A5_F23925E1580E_.wvu.FilterData</vt:lpstr>
      <vt:lpstr>ФМХ!Z_60F77655_D885_4457_92A5_F23925E1580E_.wvu.FilterData</vt:lpstr>
      <vt:lpstr>СВОД!Z_6168E0B0_A211_45B2_BAB7_942B848F84A8_.wvu.FilterData</vt:lpstr>
      <vt:lpstr>соцсфера!Z_6168E0B0_A211_45B2_BAB7_942B848F84A8_.wvu.FilterData</vt:lpstr>
      <vt:lpstr>ФМХ!Z_6168E0B0_A211_45B2_BAB7_942B848F84A8_.wvu.FilterData</vt:lpstr>
      <vt:lpstr>ФМХ!Z_656D963E_5BEC_4B0B_B085_992757437FE7_.wvu.FilterData</vt:lpstr>
      <vt:lpstr>соцсфера!Z_6B192BD0_D48A_49D2_A3DE_6C685B9F4DF7_.wvu.FilterData</vt:lpstr>
      <vt:lpstr>СВОД!Z_6B192BD0_D48A_49D2_A3DE_6C685B9F4DF7_.wvu.PrintTitles</vt:lpstr>
      <vt:lpstr>соцсфера!Z_70011EAB_FDD7_4239_9E24_D9638ED83D44_.wvu.FilterData</vt:lpstr>
      <vt:lpstr>соцсфера!Z_701593EE_61B5_4ED8_B3B5_F94A4A471004_.wvu.FilterData</vt:lpstr>
      <vt:lpstr>СВОД!Z_73BB3922_9E2D_44F6_BC19_C1ECF9B8DCF3_.wvu.FilterData</vt:lpstr>
      <vt:lpstr>соцсфера!Z_744BC2C8_B0A7_4444_8F39_59678A1309D5_.wvu.FilterData</vt:lpstr>
      <vt:lpstr>СВОД!Z_7C7375CA_2C45_4879_99DB_810033B41D01_.wvu.FilterData</vt:lpstr>
      <vt:lpstr>СВОД!Z_7ECADD0A_2E92_49D3_BE76_88ACE49CF846_.wvu.FilterData</vt:lpstr>
      <vt:lpstr>соцсфера!Z_83297A43_19EE_4449_BE74_F7095315EB36_.wvu.FilterData</vt:lpstr>
      <vt:lpstr>ФМХ!Z_8CD226A4_1615_4C41_B00E_29FCBDF1EAE1_.wvu.FilterData</vt:lpstr>
      <vt:lpstr>СВОД!Z_8EB34855_F52B_4AA4_BACF_22453576B981_.wvu.FilterData</vt:lpstr>
      <vt:lpstr>соцсфера!Z_8F61ECD6_C8E7_408C_88CF_4EC610F596E6_.wvu.FilterData</vt:lpstr>
      <vt:lpstr>СВОД!Z_916EFBE0_43F0_4DA6_9A1D_13E11F8CE190_.wvu.FilterData</vt:lpstr>
      <vt:lpstr>СВОД!Z_9493C6FE_4030_4C34_80BE_29C60A651A27_.wvu.FilterData</vt:lpstr>
      <vt:lpstr>СВОД!Z_9C363D3F_7503_49F8_BD36_41E53E9D5165_.wvu.FilterData</vt:lpstr>
      <vt:lpstr>ФМХ!Z_9C363D3F_7503_49F8_BD36_41E53E9D5165_.wvu.FilterData</vt:lpstr>
      <vt:lpstr>соцсфера!Z_AB3BE398_B9AE_4023_B0E7_CB41C9B8EF8B_.wvu.FilterData</vt:lpstr>
      <vt:lpstr>ФМХ!Z_ADCF86BA_FCF6_497A_89E5_DA58F951235C_.wvu.FilterData</vt:lpstr>
      <vt:lpstr>СВОД!Z_B2BB64C6_8B40_42F4_B9DD_6F5EC049B0E9_.wvu.FilterData</vt:lpstr>
      <vt:lpstr>ФМХ!Z_B2BB64C6_8B40_42F4_B9DD_6F5EC049B0E9_.wvu.FilterData</vt:lpstr>
      <vt:lpstr>соцсфера!Z_B725EE85_4C4D_4DBF_8D55_78A125CF880B_.wvu.FilterData</vt:lpstr>
      <vt:lpstr>соцсфера!Z_BC1C131A_0D2B_4B01_8A3F_E96B76B8B90B_.wvu.FilterData</vt:lpstr>
      <vt:lpstr>соцсфера!Z_C069C1A1_BE4D_44D5_A5CA_00DF9E72FE4A_.wvu.FilterData</vt:lpstr>
      <vt:lpstr>СВОД!Z_C96EDC4B_21BE_4C96_9E33_E25AF55B70CC_.wvu.FilterData</vt:lpstr>
      <vt:lpstr>бюджетный!Z_CA1A2922_71A1_4715_B65D_1BDE27AB6DF4_.wvu.Cols</vt:lpstr>
      <vt:lpstr>ФМХ!Z_CA1A2922_71A1_4715_B65D_1BDE27AB6DF4_.wvu.Cols</vt:lpstr>
      <vt:lpstr>СВОД!Z_CA1A2922_71A1_4715_B65D_1BDE27AB6DF4_.wvu.FilterData</vt:lpstr>
      <vt:lpstr>соцсфера!Z_CA1A2922_71A1_4715_B65D_1BDE27AB6DF4_.wvu.FilterData</vt:lpstr>
      <vt:lpstr>ФМХ!Z_CA1A2922_71A1_4715_B65D_1BDE27AB6DF4_.wvu.FilterData</vt:lpstr>
      <vt:lpstr>бюджетный!Z_CA1A2922_71A1_4715_B65D_1BDE27AB6DF4_.wvu.Rows</vt:lpstr>
      <vt:lpstr>ФМХ!Z_CA1A2922_71A1_4715_B65D_1BDE27AB6DF4_.wvu.Rows</vt:lpstr>
      <vt:lpstr>соцсфера!Z_CDA5BC1B_EA65_416F_922B_A407B373D09F_.wvu.FilterData</vt:lpstr>
      <vt:lpstr>бюджетный!Z_CDBF3210_28DA_4F86_BF8E_C6F3B635E340_.wvu.Cols</vt:lpstr>
      <vt:lpstr>СВОД!Z_CDBF3210_28DA_4F86_BF8E_C6F3B635E340_.wvu.Cols</vt:lpstr>
      <vt:lpstr>соцсфера!Z_CDBF3210_28DA_4F86_BF8E_C6F3B635E340_.wvu.Cols</vt:lpstr>
      <vt:lpstr>ФМХ!Z_CDBF3210_28DA_4F86_BF8E_C6F3B635E340_.wvu.Cols</vt:lpstr>
      <vt:lpstr>СВОД!Z_CDBF3210_28DA_4F86_BF8E_C6F3B635E340_.wvu.FilterData</vt:lpstr>
      <vt:lpstr>соцсфера!Z_CDBF3210_28DA_4F86_BF8E_C6F3B635E340_.wvu.FilterData</vt:lpstr>
      <vt:lpstr>ФМХ!Z_CDBF3210_28DA_4F86_BF8E_C6F3B635E340_.wvu.FilterData</vt:lpstr>
      <vt:lpstr>соцсфера!Z_CFEFAE08_3230_45C2_81F3_1040725EEE73_.wvu.FilterData</vt:lpstr>
      <vt:lpstr>соцсфера!Z_D25AC40E_B423_4823_ACC1_CDA9E7414EAE_.wvu.FilterData</vt:lpstr>
      <vt:lpstr>соцсфера!Z_D31379EC_5CD7_4303_86F3_59835BDBB14F_.wvu.FilterData</vt:lpstr>
      <vt:lpstr>соцсфера!Z_DB57DD98_9685_4513_BD61_92F15892E5F0_.wvu.FilterData</vt:lpstr>
      <vt:lpstr>соцсфера!Z_DF634C88_5DA5_483B_AEA1_6BE87E26E926_.wvu.FilterData</vt:lpstr>
      <vt:lpstr>СВОД!Z_E947A010_E256_40F9_ADE1_9E56C8C280E2_.wvu.FilterData</vt:lpstr>
      <vt:lpstr>соцсфера!Z_EA6B9099_52DC_4EC8_9CAD_77DD36D8A7F3_.wvu.FilterData</vt:lpstr>
      <vt:lpstr>соцсфера!Z_EC490921_CC09_4453_979F_1638BD81B426_.wvu.FilterData</vt:lpstr>
      <vt:lpstr>СВОД!Z_EC490921_CC09_4453_979F_1638BD81B426_.wvu.PrintArea</vt:lpstr>
      <vt:lpstr>соцсфера!Z_F7865419_FFBE_46C9_BB11_CDB6A5B351D1_.wvu.FilterData</vt:lpstr>
      <vt:lpstr>СВОД!Z_F908D987_8AC6_4E47_BBCE_A0C60E2CF05E_.wvu.FilterData</vt:lpstr>
      <vt:lpstr>соцсфера!Z_F908D987_8AC6_4E47_BBCE_A0C60E2CF05E_.wvu.FilterData</vt:lpstr>
      <vt:lpstr>соцсфера!Z_FA0CC192_7648_46FB_8DA0_DB6A0B9DEC59_.wvu.FilterData</vt:lpstr>
      <vt:lpstr>соцсфера!Z_FD508154_B82E_4A28_8078_5A615F7B18A9_.wvu.FilterData</vt:lpstr>
      <vt:lpstr>СВОД!Заголовки_для_печати</vt:lpstr>
      <vt:lpstr>СВОД!Область_печати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UdkinaIA</dc:creator>
  <cp:lastModifiedBy>UdkinaIA</cp:lastModifiedBy>
  <cp:revision>1</cp:revision>
  <cp:lastPrinted>2025-02-04T08:47:04Z</cp:lastPrinted>
  <dcterms:created xsi:type="dcterms:W3CDTF">2018-10-09T04:52:32Z</dcterms:created>
  <dcterms:modified xsi:type="dcterms:W3CDTF">2025-02-07T10:00:11Z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Финансовое управление г. Тула</vt:lpwstr>
  </property>
</Properties>
</file>